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645" windowWidth="14805" windowHeight="7470"/>
  </bookViews>
  <sheets>
    <sheet name="Projet FI" sheetId="1" r:id="rId1"/>
    <sheet name="Feuil1" sheetId="4" r:id="rId2"/>
    <sheet name="Ne pas effacer" sheetId="2" r:id="rId3"/>
  </sheets>
  <definedNames>
    <definedName name="_xlnm._FilterDatabase" localSheetId="1" hidden="1">Feuil1!$E$1:$AB$24</definedName>
    <definedName name="Australes">'Ne pas effacer'!$D$2:$D$6</definedName>
    <definedName name="CaseACocher4" localSheetId="0">'Projet FI'!$B$73</definedName>
    <definedName name="CaseACocher5" localSheetId="0">'Projet FI'!#REF!</definedName>
    <definedName name="IDV">'Ne pas effacer'!$B$2:$B$17</definedName>
    <definedName name="ISLV">'Ne pas effacer'!$C$2:$C$9</definedName>
    <definedName name="Marquises">'Ne pas effacer'!$E$2:$E$8</definedName>
    <definedName name="Polynésie">'Ne pas effacer'!$G$2</definedName>
    <definedName name="TG">'Ne pas effacer'!$F$2:$F$19</definedName>
    <definedName name="_xlnm.Print_Area" localSheetId="1">Feuil1!$E$1:$AC$22</definedName>
    <definedName name="_xlnm.Print_Area" localSheetId="0">'Projet FI'!$A$1:$F$50</definedName>
  </definedNames>
  <calcPr calcId="152511" iterateDelta="1E-4"/>
</workbook>
</file>

<file path=xl/calcChain.xml><?xml version="1.0" encoding="utf-8"?>
<calcChain xmlns="http://schemas.openxmlformats.org/spreadsheetml/2006/main">
  <c r="D28" i="1" l="1"/>
  <c r="D29" i="1"/>
  <c r="D30" i="1"/>
  <c r="D31" i="1"/>
  <c r="D32" i="1"/>
  <c r="D33" i="1"/>
  <c r="D34" i="1"/>
  <c r="D35" i="1"/>
  <c r="D36" i="1"/>
  <c r="D37" i="1"/>
  <c r="D38" i="1"/>
  <c r="D39" i="1"/>
  <c r="D40" i="1"/>
  <c r="D41" i="1"/>
  <c r="D42" i="1"/>
  <c r="D43" i="1"/>
  <c r="D44" i="1"/>
  <c r="D45" i="1"/>
  <c r="D46" i="1"/>
  <c r="D47" i="1"/>
  <c r="D48" i="1"/>
  <c r="D49" i="1"/>
  <c r="D50" i="1"/>
  <c r="D27" i="1"/>
  <c r="H9" i="1" l="1"/>
  <c r="I47" i="1"/>
  <c r="H47" i="1"/>
  <c r="B49" i="1" l="1"/>
  <c r="B47" i="1"/>
  <c r="B43" i="1"/>
  <c r="B41" i="1"/>
  <c r="B27" i="1"/>
  <c r="B50" i="1"/>
  <c r="B46" i="1"/>
  <c r="B37" i="1"/>
  <c r="B42" i="1"/>
  <c r="B45" i="1"/>
  <c r="B38" i="1"/>
  <c r="B39" i="1"/>
  <c r="B48" i="1"/>
  <c r="B44" i="1"/>
  <c r="B40" i="1"/>
  <c r="B32" i="1"/>
  <c r="B33" i="1"/>
  <c r="B36" i="1"/>
  <c r="B34" i="1"/>
  <c r="B28" i="1"/>
  <c r="B31" i="1"/>
  <c r="B29" i="1"/>
  <c r="B30" i="1"/>
  <c r="B35" i="1"/>
  <c r="H49" i="1"/>
  <c r="I49" i="1"/>
  <c r="H50" i="1"/>
  <c r="H33" i="1" l="1"/>
  <c r="H34" i="1"/>
  <c r="H35" i="1"/>
  <c r="H36" i="1"/>
  <c r="H37" i="1"/>
  <c r="H38" i="1"/>
  <c r="H39" i="1"/>
  <c r="H40" i="1"/>
  <c r="H41" i="1"/>
  <c r="H42" i="1"/>
  <c r="H43" i="1"/>
  <c r="H44" i="1"/>
  <c r="H45" i="1"/>
  <c r="H46" i="1"/>
  <c r="H48" i="1"/>
  <c r="I50" i="1" l="1"/>
  <c r="I28" i="1" l="1"/>
  <c r="I29" i="1"/>
  <c r="I30" i="1"/>
  <c r="I31" i="1"/>
  <c r="I32" i="1"/>
  <c r="I33" i="1"/>
  <c r="I34" i="1"/>
  <c r="I35" i="1"/>
  <c r="I36" i="1"/>
  <c r="I37" i="1"/>
  <c r="I38" i="1"/>
  <c r="I39" i="1"/>
  <c r="I40" i="1"/>
  <c r="I41" i="1"/>
  <c r="I42" i="1"/>
  <c r="I43" i="1"/>
  <c r="I44" i="1"/>
  <c r="I45" i="1"/>
  <c r="I46" i="1"/>
  <c r="I48" i="1"/>
  <c r="I27" i="1"/>
  <c r="I53" i="1" l="1"/>
  <c r="H32" i="1" l="1"/>
  <c r="H31" i="1"/>
  <c r="H30" i="1"/>
  <c r="H29" i="1"/>
  <c r="H28" i="1"/>
  <c r="H27" i="1"/>
  <c r="H53" i="1" l="1"/>
  <c r="E24" i="1" s="1"/>
  <c r="B4" i="1" s="1"/>
  <c r="J2" i="2" l="1"/>
  <c r="J1" i="2"/>
  <c r="C5" i="1" l="1"/>
  <c r="D21" i="1"/>
  <c r="C17" i="1" l="1"/>
  <c r="E17" i="1" s="1"/>
  <c r="C18" i="1"/>
  <c r="E18" i="1" s="1"/>
  <c r="C16" i="1"/>
  <c r="E16" i="1" s="1"/>
  <c r="C19" i="1"/>
  <c r="E19" i="1" s="1"/>
  <c r="E21" i="1" l="1"/>
</calcChain>
</file>

<file path=xl/sharedStrings.xml><?xml version="1.0" encoding="utf-8"?>
<sst xmlns="http://schemas.openxmlformats.org/spreadsheetml/2006/main" count="455" uniqueCount="171">
  <si>
    <t>FIP</t>
  </si>
  <si>
    <t>TDIL</t>
  </si>
  <si>
    <t>DETR</t>
  </si>
  <si>
    <t>Anaa</t>
  </si>
  <si>
    <t>Arue</t>
  </si>
  <si>
    <t>Arutua</t>
  </si>
  <si>
    <t>Bora Bora</t>
  </si>
  <si>
    <t>Faaa</t>
  </si>
  <si>
    <t>Fakarava</t>
  </si>
  <si>
    <t>Fangatau</t>
  </si>
  <si>
    <t>Fatu-Hiva</t>
  </si>
  <si>
    <t>Gambier</t>
  </si>
  <si>
    <t>Hao</t>
  </si>
  <si>
    <t>Hikueru</t>
  </si>
  <si>
    <t>Hitiaa O Te Ra</t>
  </si>
  <si>
    <t>Hiva-Oa</t>
  </si>
  <si>
    <t>Huahine</t>
  </si>
  <si>
    <t>Mahina</t>
  </si>
  <si>
    <t>Makemo</t>
  </si>
  <si>
    <t>Manihi</t>
  </si>
  <si>
    <t>Maupiti</t>
  </si>
  <si>
    <t>Moorea-Maiao</t>
  </si>
  <si>
    <t>Napuka</t>
  </si>
  <si>
    <t>Nuku-Hiva</t>
  </si>
  <si>
    <t>Nukutavake</t>
  </si>
  <si>
    <t>Paea</t>
  </si>
  <si>
    <t>Papara</t>
  </si>
  <si>
    <t>Papeete</t>
  </si>
  <si>
    <t>Pirae</t>
  </si>
  <si>
    <t>Puka Puka</t>
  </si>
  <si>
    <t>Punaauia</t>
  </si>
  <si>
    <t>Raivavae</t>
  </si>
  <si>
    <t>Rangiroa</t>
  </si>
  <si>
    <t>Rapa</t>
  </si>
  <si>
    <t>Reao</t>
  </si>
  <si>
    <t>Rimatara</t>
  </si>
  <si>
    <t>Rurutu</t>
  </si>
  <si>
    <t>Tahaa</t>
  </si>
  <si>
    <t>Tahuata</t>
  </si>
  <si>
    <t>Taiarapu-Est</t>
  </si>
  <si>
    <t>Taiarapu-Ouest</t>
  </si>
  <si>
    <t>Takaroa</t>
  </si>
  <si>
    <t>Taputapuatea</t>
  </si>
  <si>
    <t>Tatakoto</t>
  </si>
  <si>
    <t>Teva I Uta</t>
  </si>
  <si>
    <t>Tubuai</t>
  </si>
  <si>
    <t>Tumaraa</t>
  </si>
  <si>
    <t>Tureia</t>
  </si>
  <si>
    <t>Ua-Huka</t>
  </si>
  <si>
    <t>Ua-Pou</t>
  </si>
  <si>
    <t>Uturoa</t>
  </si>
  <si>
    <t>CC Hava'i</t>
  </si>
  <si>
    <t>CC Marquises</t>
  </si>
  <si>
    <t>SPC.PF</t>
  </si>
  <si>
    <t>SIVMTG</t>
  </si>
  <si>
    <t>SIVU PIRAE ARUE</t>
  </si>
  <si>
    <t>SIGFA</t>
  </si>
  <si>
    <t>Australes</t>
  </si>
  <si>
    <t>Marquises</t>
  </si>
  <si>
    <t>Subdivision des Iles</t>
  </si>
  <si>
    <t>Collectivité :</t>
  </si>
  <si>
    <t>Volet :</t>
  </si>
  <si>
    <t>Objet :</t>
  </si>
  <si>
    <t>Fonds sollicité :</t>
  </si>
  <si>
    <t>Adressage</t>
  </si>
  <si>
    <t>Plan de financement</t>
  </si>
  <si>
    <t xml:space="preserve">Commune </t>
  </si>
  <si>
    <t xml:space="preserve">Pays </t>
  </si>
  <si>
    <t>Total</t>
  </si>
  <si>
    <t>Fcfp</t>
  </si>
  <si>
    <t>%</t>
  </si>
  <si>
    <t>Autre (à préciser)</t>
  </si>
  <si>
    <t>Construction scolaire du 1er degré</t>
  </si>
  <si>
    <t>Formulaire de demande de financement</t>
  </si>
  <si>
    <t>Note descriptive du projet conformément au modèle annexé au courrier de l'AAP</t>
  </si>
  <si>
    <t>Délibération de l'organe délibérant approuvant l'opération et le plan de financement</t>
  </si>
  <si>
    <t>Devis estimatif détaillé par poste de dépense avec le coût du fret et de l’assurance pour les acquisitions de matériel</t>
  </si>
  <si>
    <t>Attestation de non commencement d'exécution de l'opération</t>
  </si>
  <si>
    <t>L'étude d'impact pluriannuel des dépenses de fonctionnement liée aux opérations exceptionnelles d'investissement (art L. 1611-9 et D.1611-35 CGCT)</t>
  </si>
  <si>
    <t>Diagnostic  amiante préalable</t>
  </si>
  <si>
    <t>Cahier des charges</t>
  </si>
  <si>
    <t>Plan de situation</t>
  </si>
  <si>
    <t>Extrait du plan cadastral (nouveau cadastre) ou plan parcellaire (ancien cadastre)</t>
  </si>
  <si>
    <t>Plan de masse des travaux et bâtiment</t>
  </si>
  <si>
    <t>Si opération relevant de la réglementation d'urbanisme, l'autorisation de travaux immobiliers ou à défaut un récépissé du dépôt de la demande d'autorisation de travaux immobiliers accompagnée d'une notice de renseignement d'aménagement étant précisé que l'engagement juridique ne pourra intervenir que sur production de l'autorisation définitive.</t>
  </si>
  <si>
    <t>Si opération relevant de la réglementation des installations classées, l'autorisation d’installation classée ou à défaut un récépissé du dépôt de demande ICPE étant précisé que l'engagement juridique ne pourra intervenir que sur production de l'autorisation définitive.</t>
  </si>
  <si>
    <t>Acte attestant de la maîtrise foncière (titre de propriété, bail de location longue durée, arrêté d'affectation, décret constituant le domaine public communal)</t>
  </si>
  <si>
    <t>Autorisation de passage (si parcelle privée) ou acte établissant la servitude publique.
Autorisation de passage de la direction des affaires foncières (DAF) ou de la direction de l'équipement (DEQ), lorsqu'il s'agit du domaine public de la Polynésie française.</t>
  </si>
  <si>
    <t>Études préalables aboutissant à la définition d'un avant projet détaillé (APD) pour les opérations de + de 55 millions F.Cfp TTC</t>
  </si>
  <si>
    <t>Diagnostic énergétique réalisée par un prestataire signataire de la charte de qualité des audits énergétiques</t>
  </si>
  <si>
    <t>Plan de gestion des déchets (collecte/traitement)</t>
  </si>
  <si>
    <t>Délibération ou projet de délibération fixant les modalités de tarification du service concerné</t>
  </si>
  <si>
    <t>Parc à matériels / Parc à véhicules et planning de rotation des véhicules</t>
  </si>
  <si>
    <t>AEP - Périmètre de protection captage</t>
  </si>
  <si>
    <t>Pièce à fournir</t>
  </si>
  <si>
    <t>Pièce transmise</t>
  </si>
  <si>
    <t>Observations</t>
  </si>
  <si>
    <t>Formulaire de demande</t>
  </si>
  <si>
    <t xml:space="preserve">Note descriptive du projet </t>
  </si>
  <si>
    <t>Délibération  approuvant l'opération et le plan de financement</t>
  </si>
  <si>
    <t xml:space="preserve">Devis estimatif détaillé </t>
  </si>
  <si>
    <t xml:space="preserve">Attestation de non commencement d'exécution </t>
  </si>
  <si>
    <t>N°</t>
  </si>
  <si>
    <t>Volet</t>
  </si>
  <si>
    <t>OUI</t>
  </si>
  <si>
    <t>SO</t>
  </si>
  <si>
    <t>€</t>
  </si>
  <si>
    <t>Projet d'intérêt intercommunal - Travaux</t>
  </si>
  <si>
    <t>Projet d'intérêt intercommunal - Acquisition</t>
  </si>
  <si>
    <t>Favorable</t>
  </si>
  <si>
    <t>Défavorable</t>
  </si>
  <si>
    <t>Sous réserve</t>
  </si>
  <si>
    <t>,</t>
  </si>
  <si>
    <t>A VERIFIER</t>
  </si>
  <si>
    <t>Cases à sélectionner ou à renseigner</t>
  </si>
  <si>
    <t>indic ne pas modifier</t>
  </si>
  <si>
    <t>Examen de complétude DIE/BFC</t>
  </si>
  <si>
    <t>Délibération relative à la création du centre incendie et secours</t>
  </si>
  <si>
    <t>Recevable</t>
  </si>
  <si>
    <t>Irreccevable</t>
  </si>
  <si>
    <t>Pièces à compléter</t>
  </si>
  <si>
    <t>Ordre de priorité de la commune :</t>
  </si>
  <si>
    <t>Etat - Services techniques</t>
  </si>
  <si>
    <t>Pays - Services techniques</t>
  </si>
  <si>
    <t>BSPE</t>
  </si>
  <si>
    <t>ADEME</t>
  </si>
  <si>
    <t>DPC</t>
  </si>
  <si>
    <t>BCP</t>
  </si>
  <si>
    <t>DIREN</t>
  </si>
  <si>
    <t>DDC</t>
  </si>
  <si>
    <t>DDC / DPAM</t>
  </si>
  <si>
    <t>DGEE</t>
  </si>
  <si>
    <t>DPAM</t>
  </si>
  <si>
    <t>Pays</t>
  </si>
  <si>
    <t>ÉTAT</t>
  </si>
  <si>
    <t>Nouvelle délibération à adopter et modification du dossier technique</t>
  </si>
  <si>
    <t>Plan de financement demandé</t>
  </si>
  <si>
    <t>Attestation de non commencement à transmettre</t>
  </si>
  <si>
    <t>Courrier d'irrecevabilité à réaliser</t>
  </si>
  <si>
    <t>Délibération créant le service incendie et secours de la commune concernée</t>
  </si>
  <si>
    <t xml:space="preserve">Si opération relevant de la réglementation d'urbanisme, l'autorisation de travaux immobiliers </t>
  </si>
  <si>
    <t xml:space="preserve">Études, audits, schémas directeurs, PGD, PCS, actions de communication et actions intercommunales </t>
  </si>
  <si>
    <t>Avis de la direction de la défense et de la protection civile (si nécessaire)</t>
  </si>
  <si>
    <t>Avis de la direction de la protection civile (si nécessaire)</t>
  </si>
  <si>
    <t>IS - Centre incendie secours et défense extérieure contre l'incendie (hors travaux AEP)</t>
  </si>
  <si>
    <t>Matériels informatiques (80% ou financement max à 5 millions)</t>
  </si>
  <si>
    <t>Véhicules adaptés cantines scolaires ou Equipements et matériels cantines scolaires</t>
  </si>
  <si>
    <t>DDC / SPCPF</t>
  </si>
  <si>
    <t>Equipement pour la production d'énergie renouvelable - Acquisition</t>
  </si>
  <si>
    <t>Production d'énergie renouvelable - Travaux</t>
  </si>
  <si>
    <t xml:space="preserve">Incendie secours - Equipements </t>
  </si>
  <si>
    <t>Schéma directeur + échéancier détaillé des travaux</t>
  </si>
  <si>
    <t xml:space="preserve">Parc à matériels avec indication de la date d'acquisition </t>
  </si>
  <si>
    <t>IS - Défense extérieure contre l'incendie</t>
  </si>
  <si>
    <t>Dispositif d'alerte des populations en cas d'évènements majeurs : Sirène d'alerte</t>
  </si>
  <si>
    <t>Equipement des cantines scolaires</t>
  </si>
  <si>
    <t>Décision</t>
  </si>
  <si>
    <t>Déchets - Travaux (&lt; 40 millions)</t>
  </si>
  <si>
    <t>Déchets - Equipements, camions BOM et bacs déchets (&lt; 40 millions)</t>
  </si>
  <si>
    <t>IDV</t>
  </si>
  <si>
    <t>ISLV</t>
  </si>
  <si>
    <t>TG</t>
  </si>
  <si>
    <t xml:space="preserve">Polynésie </t>
  </si>
  <si>
    <t>Com Com TEREHEAMANU</t>
  </si>
  <si>
    <t>Cimetière</t>
  </si>
  <si>
    <t>Contrôle de complétude</t>
  </si>
  <si>
    <t>FICHE DE CONTRÔLE DES PIECES A FOURNIR</t>
  </si>
  <si>
    <t>AEP - Travaux</t>
  </si>
  <si>
    <t>AEU - Travaux</t>
  </si>
  <si>
    <t xml:space="preserve">AEP - Distribution et équipement contrôle de la qualité de l'eau </t>
  </si>
  <si>
    <t>Plan municipal de gestion des déchets (collecte/traitement)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</si>
</sst>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0\ _\\x\p\f;\-#,##0\ _\\x\p\f"/>
    <numFmt numFmtId="165" formatCode="#,##0.00\ _\&quot;€&quot;;\-#,##0.00\ _\&quot;€&quot;"/>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8"/>
      <color theme="1"/>
      <name val="Calibri"/>
      <family val="2"/>
      <scheme val="minor"/>
    </font>
    <font>
      <b/>
      <sz val="8"/>
      <name val="Calibri"/>
      <family val="2"/>
      <scheme val="minor"/>
    </font>
    <font>
      <sz val="14"/>
      <name val="Arial"/>
      <family val="2"/>
    </font>
    <font>
      <sz val="14"/>
      <color theme="1"/>
      <name val="Arial"/>
      <family val="2"/>
    </font>
    <font>
      <b/>
      <sz val="11"/>
      <name val="Calibri"/>
      <family val="2"/>
      <scheme val="minor"/>
    </font>
    <font>
      <i/>
      <sz val="11"/>
      <color theme="1"/>
      <name val="Trebuchet MS"/>
      <family val="2"/>
    </font>
    <font>
      <b/>
      <i/>
      <sz val="11"/>
      <color theme="1"/>
      <name val="Trebuchet MS"/>
      <family val="2"/>
    </font>
    <font>
      <sz val="8"/>
      <color theme="1"/>
      <name val="Trebuchet MS"/>
      <family val="2"/>
    </font>
    <font>
      <b/>
      <i/>
      <sz val="11"/>
      <color theme="1"/>
      <name val="Arial"/>
      <family val="2"/>
    </font>
    <font>
      <i/>
      <sz val="11"/>
      <color theme="1"/>
      <name val="Arial"/>
      <family val="2"/>
    </font>
    <font>
      <b/>
      <sz val="11"/>
      <name val="Arial"/>
      <family val="2"/>
    </font>
    <font>
      <b/>
      <u/>
      <sz val="9"/>
      <color theme="1"/>
      <name val="Calibri"/>
      <family val="2"/>
      <scheme val="minor"/>
    </font>
    <font>
      <b/>
      <i/>
      <sz val="11"/>
      <name val="Arial"/>
      <family val="2"/>
    </font>
    <font>
      <b/>
      <i/>
      <sz val="14"/>
      <color theme="1"/>
      <name val="Calibri"/>
      <family val="2"/>
      <scheme val="minor"/>
    </font>
    <font>
      <b/>
      <sz val="12"/>
      <color theme="1"/>
      <name val="Calibri"/>
      <family val="2"/>
      <scheme val="minor"/>
    </font>
    <font>
      <b/>
      <sz val="12"/>
      <name val="Arial"/>
      <family val="2"/>
    </font>
    <font>
      <b/>
      <sz val="9"/>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0" fillId="4" borderId="14"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9" fontId="2" fillId="4" borderId="7" xfId="1" applyFont="1" applyFill="1" applyBorder="1" applyProtection="1">
      <protection locked="0"/>
    </xf>
    <xf numFmtId="9" fontId="0" fillId="4" borderId="1" xfId="1" applyFont="1" applyFill="1" applyBorder="1" applyProtection="1">
      <protection locked="0"/>
    </xf>
    <xf numFmtId="9" fontId="0" fillId="4" borderId="17" xfId="1" applyFont="1" applyFill="1" applyBorder="1" applyProtection="1">
      <protection locked="0"/>
    </xf>
    <xf numFmtId="49" fontId="2" fillId="4" borderId="6" xfId="0" applyNumberFormat="1" applyFont="1" applyFill="1" applyBorder="1" applyAlignment="1" applyProtection="1">
      <alignment horizontal="center" vertical="center"/>
      <protection locked="0"/>
    </xf>
    <xf numFmtId="49" fontId="2" fillId="4" borderId="21" xfId="0" applyNumberFormat="1" applyFont="1" applyFill="1" applyBorder="1" applyAlignment="1" applyProtection="1">
      <alignment horizontal="center" vertical="center"/>
      <protection locked="0"/>
    </xf>
    <xf numFmtId="49" fontId="2" fillId="4" borderId="34" xfId="0" applyNumberFormat="1" applyFont="1" applyFill="1" applyBorder="1" applyAlignment="1" applyProtection="1">
      <alignment horizontal="center" vertical="center"/>
      <protection locked="0"/>
    </xf>
    <xf numFmtId="49" fontId="2" fillId="4" borderId="16"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right" vertical="center"/>
    </xf>
    <xf numFmtId="0" fontId="4" fillId="4" borderId="32" xfId="0" applyFont="1" applyFill="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Protection="1"/>
    <xf numFmtId="0" fontId="2" fillId="8" borderId="5" xfId="0" applyFont="1" applyFill="1" applyBorder="1" applyAlignment="1" applyProtection="1">
      <alignment horizontal="center" vertical="center"/>
    </xf>
    <xf numFmtId="0" fontId="0" fillId="9" borderId="0" xfId="0" applyFill="1" applyProtection="1"/>
    <xf numFmtId="0" fontId="0" fillId="0" borderId="5" xfId="0" applyBorder="1" applyAlignment="1" applyProtection="1">
      <alignment horizontal="center" vertical="center"/>
    </xf>
    <xf numFmtId="0" fontId="9" fillId="3" borderId="14" xfId="0" applyFont="1" applyFill="1" applyBorder="1" applyAlignment="1" applyProtection="1">
      <alignment horizontal="right" vertical="center"/>
    </xf>
    <xf numFmtId="0" fontId="9" fillId="3" borderId="13" xfId="0" applyFont="1" applyFill="1" applyBorder="1" applyAlignment="1" applyProtection="1">
      <alignment horizontal="right" vertical="center"/>
    </xf>
    <xf numFmtId="0" fontId="0" fillId="0" borderId="0" xfId="0" applyFill="1" applyAlignment="1" applyProtection="1">
      <alignment horizontal="center"/>
    </xf>
    <xf numFmtId="0" fontId="9" fillId="3" borderId="15" xfId="0" applyFont="1" applyFill="1" applyBorder="1" applyAlignment="1" applyProtection="1">
      <alignment horizontal="right" vertical="center"/>
    </xf>
    <xf numFmtId="0" fontId="9" fillId="3" borderId="26" xfId="0" applyFont="1" applyFill="1" applyBorder="1" applyAlignment="1" applyProtection="1">
      <alignment horizontal="right" vertic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3" borderId="14" xfId="0" applyFont="1" applyFill="1" applyBorder="1" applyAlignment="1" applyProtection="1">
      <alignment vertical="center"/>
    </xf>
    <xf numFmtId="165" fontId="2" fillId="0" borderId="8" xfId="0" applyNumberFormat="1" applyFont="1" applyBorder="1" applyProtection="1"/>
    <xf numFmtId="0" fontId="0" fillId="3" borderId="15" xfId="0" applyFill="1" applyBorder="1" applyAlignment="1" applyProtection="1">
      <alignment vertical="center"/>
    </xf>
    <xf numFmtId="165" fontId="0" fillId="0" borderId="20" xfId="0" applyNumberFormat="1" applyBorder="1" applyProtection="1"/>
    <xf numFmtId="0" fontId="0" fillId="0" borderId="0" xfId="0" applyAlignment="1" applyProtection="1">
      <alignment horizontal="right"/>
    </xf>
    <xf numFmtId="0" fontId="0" fillId="3" borderId="26" xfId="0" applyFill="1" applyBorder="1" applyAlignment="1" applyProtection="1">
      <alignment vertical="center"/>
    </xf>
    <xf numFmtId="165" fontId="0" fillId="0" borderId="18" xfId="0" applyNumberFormat="1" applyBorder="1" applyProtection="1"/>
    <xf numFmtId="3" fontId="0" fillId="0" borderId="0" xfId="0" applyNumberFormat="1" applyProtection="1"/>
    <xf numFmtId="9" fontId="0" fillId="0" borderId="0" xfId="1" applyFont="1" applyProtection="1"/>
    <xf numFmtId="4" fontId="0" fillId="0" borderId="0" xfId="0" applyNumberFormat="1" applyProtection="1"/>
    <xf numFmtId="0" fontId="0" fillId="0" borderId="0" xfId="0" applyAlignment="1" applyProtection="1">
      <alignment vertical="center"/>
    </xf>
    <xf numFmtId="0" fontId="2" fillId="3" borderId="10" xfId="0" applyFont="1" applyFill="1" applyBorder="1" applyAlignment="1" applyProtection="1">
      <alignment vertical="center"/>
    </xf>
    <xf numFmtId="9" fontId="2" fillId="3" borderId="11" xfId="1" applyFont="1" applyFill="1" applyBorder="1" applyAlignment="1" applyProtection="1">
      <alignment vertical="center"/>
    </xf>
    <xf numFmtId="0" fontId="0" fillId="9" borderId="0" xfId="0" applyFill="1" applyAlignment="1" applyProtection="1">
      <alignment vertical="center"/>
    </xf>
    <xf numFmtId="0" fontId="0" fillId="0" borderId="0" xfId="0" applyFill="1" applyBorder="1" applyAlignment="1" applyProtection="1">
      <alignment horizontal="center"/>
    </xf>
    <xf numFmtId="0" fontId="0" fillId="0" borderId="0" xfId="0" applyAlignment="1" applyProtection="1">
      <alignment horizontal="center" vertical="center"/>
    </xf>
    <xf numFmtId="0" fontId="0" fillId="9" borderId="0" xfId="0" applyFill="1" applyAlignment="1" applyProtection="1">
      <alignment horizontal="center" vertical="center"/>
    </xf>
    <xf numFmtId="0" fontId="2" fillId="0" borderId="0" xfId="0" applyFont="1" applyAlignment="1" applyProtection="1">
      <alignment horizontal="center" vertical="center"/>
    </xf>
    <xf numFmtId="0" fontId="2" fillId="7" borderId="1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5" fillId="7" borderId="22" xfId="0" applyFont="1" applyFill="1" applyBorder="1" applyAlignment="1" applyProtection="1">
      <alignment horizontal="left" vertical="center" wrapText="1"/>
    </xf>
    <xf numFmtId="0" fontId="2" fillId="0" borderId="14" xfId="0" applyNumberFormat="1" applyFont="1" applyBorder="1" applyAlignment="1" applyProtection="1">
      <alignment horizontal="center" vertical="center"/>
    </xf>
    <xf numFmtId="2" fontId="9" fillId="0" borderId="7" xfId="0" applyNumberFormat="1" applyFont="1" applyBorder="1" applyAlignment="1" applyProtection="1">
      <alignment horizontal="center" vertical="center"/>
    </xf>
    <xf numFmtId="0" fontId="5" fillId="7" borderId="19" xfId="0" applyFont="1" applyFill="1" applyBorder="1" applyAlignment="1" applyProtection="1">
      <alignment horizontal="left" vertical="center" wrapText="1"/>
    </xf>
    <xf numFmtId="0" fontId="2" fillId="0" borderId="15" xfId="0" applyNumberFormat="1" applyFont="1" applyBorder="1" applyAlignment="1" applyProtection="1">
      <alignment horizontal="center" vertical="center"/>
    </xf>
    <xf numFmtId="2" fontId="9" fillId="0" borderId="1" xfId="0" applyNumberFormat="1" applyFont="1" applyBorder="1" applyAlignment="1" applyProtection="1">
      <alignment horizontal="center" vertical="center"/>
    </xf>
    <xf numFmtId="0" fontId="6" fillId="7" borderId="19" xfId="0" applyFont="1" applyFill="1" applyBorder="1" applyAlignment="1" applyProtection="1">
      <alignment horizontal="left" vertical="center" wrapText="1"/>
    </xf>
    <xf numFmtId="0" fontId="5" fillId="7" borderId="33"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xf>
    <xf numFmtId="0" fontId="5" fillId="7" borderId="23" xfId="0" applyFont="1" applyFill="1" applyBorder="1" applyAlignment="1" applyProtection="1">
      <alignment horizontal="left" vertical="center" wrapText="1"/>
    </xf>
    <xf numFmtId="0" fontId="2" fillId="0" borderId="26" xfId="0" applyNumberFormat="1" applyFont="1" applyBorder="1" applyAlignment="1" applyProtection="1">
      <alignment horizontal="center" vertical="center"/>
    </xf>
    <xf numFmtId="2" fontId="9" fillId="0" borderId="17" xfId="0" applyNumberFormat="1" applyFont="1" applyBorder="1" applyAlignment="1" applyProtection="1">
      <alignment horizontal="center" vertical="center"/>
    </xf>
    <xf numFmtId="0" fontId="5" fillId="0" borderId="0" xfId="0"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2" fontId="9" fillId="0" borderId="0" xfId="0" applyNumberFormat="1" applyFont="1" applyFill="1" applyBorder="1" applyAlignment="1" applyProtection="1">
      <alignment horizontal="center" vertical="center"/>
    </xf>
    <xf numFmtId="0" fontId="0" fillId="9" borderId="4" xfId="0" applyFill="1" applyBorder="1" applyProtection="1"/>
    <xf numFmtId="164" fontId="2" fillId="4" borderId="11" xfId="0" applyNumberFormat="1" applyFont="1" applyFill="1" applyBorder="1" applyAlignment="1" applyProtection="1">
      <alignment vertical="center"/>
      <protection locked="0"/>
    </xf>
    <xf numFmtId="7" fontId="2" fillId="3" borderId="12" xfId="0" applyNumberFormat="1" applyFont="1" applyFill="1" applyBorder="1" applyAlignment="1" applyProtection="1">
      <alignment vertical="center"/>
    </xf>
    <xf numFmtId="49" fontId="21" fillId="4" borderId="35" xfId="0" applyNumberFormat="1" applyFont="1" applyFill="1" applyBorder="1" applyAlignment="1" applyProtection="1">
      <alignment horizontal="center" vertical="center" wrapText="1"/>
      <protection locked="0"/>
    </xf>
    <xf numFmtId="49" fontId="21" fillId="4" borderId="9" xfId="0" applyNumberFormat="1" applyFont="1" applyFill="1" applyBorder="1" applyAlignment="1" applyProtection="1">
      <alignment horizontal="center" vertical="center" wrapText="1"/>
      <protection locked="0"/>
    </xf>
    <xf numFmtId="0" fontId="16" fillId="9" borderId="0" xfId="0" applyFont="1" applyFill="1" applyAlignment="1" applyProtection="1">
      <alignment horizontal="center" vertical="center" wrapText="1"/>
    </xf>
    <xf numFmtId="0" fontId="22" fillId="0" borderId="0" xfId="0" applyFont="1" applyBorder="1" applyProtection="1"/>
    <xf numFmtId="0" fontId="0" fillId="0" borderId="0" xfId="0" applyFill="1" applyProtection="1"/>
    <xf numFmtId="0" fontId="14"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0" fillId="0" borderId="0" xfId="0" applyFill="1" applyBorder="1" applyProtection="1"/>
    <xf numFmtId="164" fontId="2" fillId="0" borderId="24" xfId="0" applyNumberFormat="1" applyFont="1" applyBorder="1" applyProtection="1">
      <protection locked="0"/>
    </xf>
    <xf numFmtId="164" fontId="2" fillId="0" borderId="3" xfId="0" applyNumberFormat="1" applyFont="1" applyBorder="1" applyProtection="1">
      <protection locked="0"/>
    </xf>
    <xf numFmtId="164" fontId="2" fillId="0" borderId="25" xfId="0" applyNumberFormat="1" applyFont="1" applyBorder="1" applyProtection="1">
      <protection locked="0"/>
    </xf>
    <xf numFmtId="14" fontId="2" fillId="0" borderId="0" xfId="0" applyNumberFormat="1" applyFont="1" applyFill="1" applyBorder="1" applyAlignment="1" applyProtection="1">
      <alignment horizontal="center" vertical="center"/>
    </xf>
    <xf numFmtId="14" fontId="0" fillId="0" borderId="0" xfId="0" applyNumberFormat="1" applyFill="1" applyBorder="1" applyAlignment="1" applyProtection="1">
      <alignment horizontal="center" vertical="center"/>
      <protection locked="0"/>
    </xf>
    <xf numFmtId="14" fontId="13"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wrapText="1"/>
    </xf>
    <xf numFmtId="14" fontId="14" fillId="0" borderId="0" xfId="0" applyNumberFormat="1" applyFont="1" applyFill="1" applyBorder="1" applyAlignment="1" applyProtection="1">
      <alignment vertical="center" wrapText="1"/>
    </xf>
    <xf numFmtId="0" fontId="0" fillId="0" borderId="0" xfId="0" applyAlignment="1" applyProtection="1">
      <alignment horizontal="center"/>
    </xf>
    <xf numFmtId="0" fontId="0" fillId="0" borderId="0" xfId="0" applyAlignment="1" applyProtection="1">
      <alignment horizontal="center" wrapText="1"/>
    </xf>
    <xf numFmtId="0" fontId="5" fillId="2" borderId="1" xfId="0" applyFont="1" applyFill="1" applyBorder="1" applyAlignment="1" applyProtection="1">
      <alignment horizontal="left" wrapText="1"/>
    </xf>
    <xf numFmtId="0" fontId="6" fillId="2" borderId="1" xfId="0" applyFont="1" applyFill="1" applyBorder="1" applyAlignment="1" applyProtection="1">
      <alignment horizontal="left" wrapText="1"/>
    </xf>
    <xf numFmtId="0" fontId="0" fillId="0" borderId="0" xfId="0" applyAlignment="1" applyProtection="1">
      <alignment horizontal="center" vertical="center" wrapText="1"/>
    </xf>
    <xf numFmtId="0" fontId="2" fillId="5" borderId="1" xfId="0" applyFont="1" applyFill="1" applyBorder="1" applyAlignment="1" applyProtection="1">
      <alignment horizontal="center" vertical="center" wrapText="1"/>
    </xf>
    <xf numFmtId="0" fontId="7" fillId="5" borderId="1" xfId="0" applyNumberFormat="1" applyFont="1" applyFill="1" applyBorder="1" applyAlignment="1" applyProtection="1">
      <alignment horizontal="center" vertical="center"/>
    </xf>
    <xf numFmtId="0" fontId="8" fillId="5" borderId="1" xfId="0" applyNumberFormat="1" applyFont="1" applyFill="1" applyBorder="1" applyProtection="1"/>
    <xf numFmtId="0" fontId="2" fillId="6" borderId="1"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center" vertical="center"/>
    </xf>
    <xf numFmtId="0" fontId="8" fillId="6" borderId="1" xfId="0" applyNumberFormat="1" applyFont="1" applyFill="1" applyBorder="1" applyProtection="1"/>
    <xf numFmtId="0" fontId="2" fillId="4" borderId="1" xfId="0"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xf>
    <xf numFmtId="0" fontId="8" fillId="4" borderId="1" xfId="0" applyNumberFormat="1" applyFont="1" applyFill="1" applyBorder="1" applyProtection="1"/>
    <xf numFmtId="0" fontId="0" fillId="0" borderId="0" xfId="0" applyFill="1" applyBorder="1" applyAlignment="1" applyProtection="1">
      <alignment vertical="center" wrapText="1"/>
    </xf>
    <xf numFmtId="0" fontId="0" fillId="0" borderId="0" xfId="0" applyAlignment="1" applyProtection="1">
      <alignment horizontal="left"/>
    </xf>
    <xf numFmtId="0" fontId="3" fillId="10" borderId="0" xfId="0" applyFont="1" applyFill="1" applyAlignment="1" applyProtection="1">
      <alignment horizontal="center" vertical="center"/>
    </xf>
    <xf numFmtId="0" fontId="10"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1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0" fillId="4" borderId="23"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29" xfId="0"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protection locked="0"/>
    </xf>
    <xf numFmtId="0" fontId="0" fillId="4" borderId="30" xfId="0"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wrapText="1"/>
      <protection locked="0"/>
    </xf>
    <xf numFmtId="0" fontId="2" fillId="10" borderId="0" xfId="0" applyFont="1" applyFill="1" applyAlignment="1" applyProtection="1">
      <alignment horizontal="center" vertical="center"/>
    </xf>
    <xf numFmtId="49" fontId="21" fillId="4" borderId="1" xfId="0" applyNumberFormat="1" applyFont="1" applyFill="1" applyBorder="1" applyAlignment="1" applyProtection="1">
      <alignment horizontal="center" vertical="center" wrapText="1"/>
      <protection locked="0"/>
    </xf>
    <xf numFmtId="49" fontId="21" fillId="4" borderId="20" xfId="0" applyNumberFormat="1" applyFont="1" applyFill="1" applyBorder="1" applyAlignment="1" applyProtection="1">
      <alignment horizontal="center" vertical="center" wrapText="1"/>
      <protection locked="0"/>
    </xf>
    <xf numFmtId="0" fontId="2" fillId="8" borderId="0" xfId="0" applyFont="1" applyFill="1" applyAlignment="1" applyProtection="1">
      <alignment horizontal="center" vertical="center"/>
    </xf>
    <xf numFmtId="0" fontId="18" fillId="4" borderId="10" xfId="0" applyFont="1" applyFill="1" applyBorder="1" applyAlignment="1" applyProtection="1">
      <alignment horizontal="center" vertical="center"/>
    </xf>
    <xf numFmtId="0" fontId="18" fillId="4" borderId="11"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49" fontId="21" fillId="4" borderId="7" xfId="0" applyNumberFormat="1" applyFont="1" applyFill="1" applyBorder="1" applyAlignment="1" applyProtection="1">
      <alignment horizontal="center" vertical="center" wrapText="1"/>
      <protection locked="0"/>
    </xf>
    <xf numFmtId="49" fontId="21" fillId="4" borderId="8"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16" fillId="9" borderId="0" xfId="0" applyFont="1" applyFill="1" applyAlignment="1" applyProtection="1">
      <alignment horizontal="center" vertical="center" wrapText="1"/>
    </xf>
    <xf numFmtId="49" fontId="21" fillId="4" borderId="2" xfId="0" applyNumberFormat="1" applyFont="1" applyFill="1" applyBorder="1" applyAlignment="1" applyProtection="1">
      <alignment horizontal="left" vertical="center" wrapText="1"/>
      <protection locked="0"/>
    </xf>
    <xf numFmtId="49" fontId="21" fillId="4" borderId="27" xfId="0" applyNumberFormat="1" applyFont="1" applyFill="1" applyBorder="1" applyAlignment="1" applyProtection="1">
      <alignment horizontal="left" vertical="center" wrapText="1"/>
      <protection locked="0"/>
    </xf>
    <xf numFmtId="49" fontId="21" fillId="4" borderId="2" xfId="0" applyNumberFormat="1" applyFont="1" applyFill="1" applyBorder="1" applyAlignment="1" applyProtection="1">
      <alignment horizontal="center" vertical="center" wrapText="1"/>
      <protection locked="0"/>
    </xf>
    <xf numFmtId="49" fontId="21" fillId="4" borderId="27"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xf>
    <xf numFmtId="49" fontId="21" fillId="4" borderId="17" xfId="0" applyNumberFormat="1" applyFont="1" applyFill="1" applyBorder="1" applyAlignment="1" applyProtection="1">
      <alignment horizontal="center" vertical="center" wrapText="1"/>
      <protection locked="0"/>
    </xf>
    <xf numFmtId="49" fontId="21" fillId="4" borderId="18"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wrapText="1"/>
    </xf>
  </cellXfs>
  <cellStyles count="2">
    <cellStyle name="Normal" xfId="0" builtinId="0"/>
    <cellStyle name="Pourcentage" xfId="1" builtinId="5"/>
  </cellStyles>
  <dxfs count="66">
    <dxf>
      <font>
        <b/>
        <i val="0"/>
        <color rgb="FFFF0000"/>
      </font>
    </dxf>
    <dxf>
      <font>
        <b/>
        <i val="0"/>
        <color rgb="FF00B050"/>
      </font>
    </dxf>
    <dxf>
      <font>
        <b/>
        <i val="0"/>
        <color rgb="FFFF0000"/>
      </font>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
      <font>
        <color theme="0"/>
      </font>
    </dxf>
    <dxf>
      <fill>
        <patternFill>
          <bgColor theme="8" tint="0.79998168889431442"/>
        </patternFill>
      </fill>
    </dxf>
    <dxf>
      <font>
        <color theme="0"/>
      </font>
    </dxf>
    <dxf>
      <fill>
        <patternFill>
          <bgColor theme="8" tint="0.79998168889431442"/>
        </patternFill>
      </fill>
    </dxf>
    <dxf>
      <fill>
        <patternFill>
          <bgColor theme="5" tint="0.79998168889431442"/>
        </patternFill>
      </fill>
    </dxf>
    <dxf>
      <font>
        <b/>
        <i val="0"/>
        <color rgb="FF00B050"/>
      </font>
    </dxf>
    <dxf>
      <font>
        <b/>
        <i val="0"/>
        <color rgb="FFFF0000"/>
      </font>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
      <fill>
        <patternFill>
          <bgColor theme="5" tint="0.79998168889431442"/>
        </patternFill>
      </fill>
    </dxf>
    <dxf>
      <font>
        <b/>
        <i val="0"/>
        <color rgb="FF00B050"/>
      </font>
    </dxf>
    <dxf>
      <font>
        <b/>
        <i val="0"/>
        <color rgb="FFFF0000"/>
      </font>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
      <fill>
        <patternFill>
          <bgColor theme="5" tint="0.79998168889431442"/>
        </patternFill>
      </fill>
    </dxf>
    <dxf>
      <font>
        <b/>
        <i val="0"/>
        <color rgb="FF00B050"/>
      </font>
    </dxf>
    <dxf>
      <font>
        <b/>
        <i val="0"/>
        <color rgb="FFFF0000"/>
      </font>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
      <font>
        <b/>
        <i val="0"/>
      </font>
      <fill>
        <patternFill>
          <bgColor rgb="FF92D05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0000"/>
        </patternFill>
      </fill>
    </dxf>
    <dxf>
      <fill>
        <patternFill>
          <bgColor theme="5" tint="0.79998168889431442"/>
        </patternFill>
      </fill>
    </dxf>
    <dxf>
      <font>
        <b/>
        <i val="0"/>
        <color rgb="FF00B050"/>
      </font>
    </dxf>
    <dxf>
      <font>
        <b/>
        <i val="0"/>
        <color rgb="FFFF0000"/>
      </font>
    </dxf>
    <dxf>
      <fill>
        <patternFill>
          <bgColor theme="8" tint="0.79998168889431442"/>
        </patternFill>
      </fill>
    </dxf>
    <dxf>
      <fill>
        <patternFill>
          <bgColor theme="5" tint="0.79998168889431442"/>
        </patternFill>
      </fill>
    </dxf>
    <dxf>
      <fill>
        <patternFill>
          <bgColor theme="8" tint="0.79998168889431442"/>
        </patternFill>
      </fill>
    </dxf>
    <dxf>
      <font>
        <b val="0"/>
        <i val="0"/>
      </font>
    </dxf>
    <dxf>
      <font>
        <b/>
        <i val="0"/>
      </font>
      <fill>
        <patternFill>
          <bgColor rgb="FFFFFF00"/>
        </patternFill>
      </fill>
    </dxf>
    <dxf>
      <font>
        <color theme="0"/>
      </font>
    </dxf>
    <dxf>
      <fill>
        <patternFill>
          <bgColor theme="8"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89"/>
  <sheetViews>
    <sheetView showGridLines="0" tabSelected="1" zoomScaleNormal="100" workbookViewId="0">
      <selection activeCell="B10" sqref="B10:F10"/>
    </sheetView>
  </sheetViews>
  <sheetFormatPr baseColWidth="10" defaultColWidth="9.140625" defaultRowHeight="15" x14ac:dyDescent="0.25"/>
  <cols>
    <col min="1" max="1" width="44" style="15" customWidth="1"/>
    <col min="2" max="2" width="16.5703125" style="15" bestFit="1" customWidth="1"/>
    <col min="3" max="3" width="15" style="15" bestFit="1" customWidth="1"/>
    <col min="4" max="4" width="15.28515625" style="15" customWidth="1"/>
    <col min="5" max="5" width="15" style="15" customWidth="1"/>
    <col min="6" max="6" width="15.5703125" style="15" customWidth="1"/>
    <col min="7" max="7" width="4" style="15" customWidth="1"/>
    <col min="8" max="9" width="9.140625" style="15" hidden="1" customWidth="1"/>
    <col min="10" max="16384" width="9.140625" style="15"/>
  </cols>
  <sheetData>
    <row r="1" spans="1:9" ht="18.75" customHeight="1" x14ac:dyDescent="0.25">
      <c r="A1" s="105" t="s">
        <v>166</v>
      </c>
      <c r="B1" s="105"/>
      <c r="C1" s="105"/>
      <c r="D1" s="105"/>
      <c r="E1" s="105"/>
      <c r="F1" s="105"/>
    </row>
    <row r="2" spans="1:9" ht="15.75" thickBot="1" x14ac:dyDescent="0.3"/>
    <row r="3" spans="1:9" ht="24.75" customHeight="1" thickBot="1" x14ac:dyDescent="0.3">
      <c r="A3" s="11" t="s">
        <v>63</v>
      </c>
      <c r="B3" s="12" t="s">
        <v>0</v>
      </c>
      <c r="C3" s="13"/>
      <c r="D3" s="137"/>
      <c r="E3" s="137"/>
      <c r="F3" s="84"/>
      <c r="G3" s="14"/>
      <c r="H3" s="132" t="s">
        <v>115</v>
      </c>
      <c r="I3" s="132"/>
    </row>
    <row r="4" spans="1:9" ht="39" customHeight="1" thickBot="1" x14ac:dyDescent="0.3">
      <c r="A4" s="16" t="s">
        <v>165</v>
      </c>
      <c r="B4" s="18" t="str">
        <f>E24</f>
        <v>COMPLET</v>
      </c>
      <c r="C4" s="13"/>
      <c r="D4" s="131"/>
      <c r="E4" s="131"/>
      <c r="F4" s="85"/>
      <c r="G4" s="14"/>
      <c r="H4" s="68"/>
      <c r="I4" s="68"/>
    </row>
    <row r="5" spans="1:9" ht="24.75" customHeight="1" thickBot="1" x14ac:dyDescent="0.3">
      <c r="C5" s="69" t="e">
        <f>SUM(#REF!)</f>
        <v>#REF!</v>
      </c>
      <c r="H5" s="17"/>
    </row>
    <row r="6" spans="1:9" ht="33" customHeight="1" thickBot="1" x14ac:dyDescent="0.3">
      <c r="A6" s="19" t="s">
        <v>59</v>
      </c>
      <c r="B6" s="1"/>
      <c r="C6" s="13"/>
      <c r="D6" s="124" t="s">
        <v>114</v>
      </c>
      <c r="E6" s="125"/>
      <c r="F6" s="126"/>
      <c r="G6" s="14"/>
      <c r="H6" s="17"/>
    </row>
    <row r="7" spans="1:9" ht="32.25" customHeight="1" x14ac:dyDescent="0.25">
      <c r="A7" s="20" t="s">
        <v>60</v>
      </c>
      <c r="B7" s="2"/>
      <c r="C7" s="13"/>
      <c r="D7" s="14"/>
      <c r="E7" s="14"/>
      <c r="F7" s="21"/>
      <c r="G7" s="14"/>
      <c r="H7" s="17"/>
    </row>
    <row r="8" spans="1:9" ht="32.25" customHeight="1" thickBot="1" x14ac:dyDescent="0.3">
      <c r="A8" s="20" t="s">
        <v>121</v>
      </c>
      <c r="B8" s="3"/>
      <c r="C8" s="13"/>
      <c r="D8" s="14"/>
      <c r="E8" s="14"/>
      <c r="F8" s="21"/>
      <c r="G8" s="14"/>
      <c r="H8" s="17"/>
    </row>
    <row r="9" spans="1:9" ht="33" customHeight="1" x14ac:dyDescent="0.25">
      <c r="A9" s="22" t="s">
        <v>61</v>
      </c>
      <c r="B9" s="117"/>
      <c r="C9" s="118"/>
      <c r="D9" s="118"/>
      <c r="E9" s="118"/>
      <c r="F9" s="119"/>
      <c r="G9" s="14"/>
      <c r="H9" s="17">
        <f>IF(B9=Feuil1!E2,Feuil1!D2,IF(B9=Feuil1!E3,Feuil1!D3,IF(B9=Feuil1!E4,Feuil1!D4,IF(B9=Feuil1!E5,Feuil1!D5,IF(B9=Feuil1!E6,Feuil1!D6,IF(B9=Feuil1!E7,Feuil1!D7,IF(B9=Feuil1!E8,Feuil1!D8,IF(B9=Feuil1!E9,Feuil1!D9,IF(B9=Feuil1!E10,Feuil1!D10,IF(B9=Feuil1!E11,Feuil1!D11,IF(B9=Feuil1!E12,Feuil1!D12,IF(B9=Feuil1!E13,Feuil1!D13,IF(B9=Feuil1!E14,Feuil1!D14,IF(B9=Feuil1!E15,Feuil1!D15,IF(B9=Feuil1!E16,Feuil1!D16,IF(B9=Feuil1!E17,Feuil1!D17,IF(B9=Feuil1!E18,Feuil1!D18,IF(B9=Feuil1!E19,Feuil1!D19,IF(B9=Feuil1!E20,Feuil1!D20,IF(B9=Feuil1!E21,Feuil1!D21,IF(B9=Feuil1!E22,Feuil1!D22,0)))))))))))))))))))))</f>
        <v>0</v>
      </c>
    </row>
    <row r="10" spans="1:9" ht="41.25" customHeight="1" thickBot="1" x14ac:dyDescent="0.3">
      <c r="A10" s="23" t="s">
        <v>62</v>
      </c>
      <c r="B10" s="114"/>
      <c r="C10" s="115"/>
      <c r="D10" s="115"/>
      <c r="E10" s="115"/>
      <c r="F10" s="116"/>
      <c r="G10" s="14"/>
      <c r="H10" s="17"/>
    </row>
    <row r="11" spans="1:9" x14ac:dyDescent="0.25">
      <c r="B11" s="13"/>
      <c r="C11" s="13"/>
      <c r="D11" s="13"/>
      <c r="E11" s="13"/>
      <c r="G11" s="14"/>
      <c r="H11" s="17"/>
    </row>
    <row r="12" spans="1:9" ht="33" customHeight="1" x14ac:dyDescent="0.25">
      <c r="A12" s="120" t="s">
        <v>136</v>
      </c>
      <c r="B12" s="120"/>
      <c r="C12" s="120"/>
      <c r="D12" s="120"/>
      <c r="E12" s="120"/>
      <c r="F12" s="120"/>
      <c r="G12" s="14"/>
      <c r="H12" s="17"/>
    </row>
    <row r="13" spans="1:9" ht="10.5" customHeight="1" thickBot="1" x14ac:dyDescent="0.3">
      <c r="A13" s="14"/>
      <c r="B13" s="14"/>
      <c r="C13" s="14"/>
      <c r="D13" s="14"/>
      <c r="E13" s="14"/>
      <c r="F13" s="14"/>
      <c r="G13" s="14"/>
      <c r="H13" s="17"/>
    </row>
    <row r="14" spans="1:9" ht="15.75" thickBot="1" x14ac:dyDescent="0.3">
      <c r="C14" s="24" t="s">
        <v>69</v>
      </c>
      <c r="D14" s="25" t="s">
        <v>70</v>
      </c>
      <c r="E14" s="26" t="s">
        <v>106</v>
      </c>
      <c r="G14" s="14"/>
      <c r="H14" s="17"/>
    </row>
    <row r="15" spans="1:9" ht="6" customHeight="1" thickBot="1" x14ac:dyDescent="0.3">
      <c r="G15" s="14"/>
      <c r="H15" s="17"/>
    </row>
    <row r="16" spans="1:9" ht="27" customHeight="1" x14ac:dyDescent="0.25">
      <c r="A16" s="111" t="s">
        <v>65</v>
      </c>
      <c r="B16" s="27" t="s">
        <v>0</v>
      </c>
      <c r="C16" s="81">
        <f>D16*$C$21</f>
        <v>0</v>
      </c>
      <c r="D16" s="4"/>
      <c r="E16" s="28">
        <f>C16*0.00838</f>
        <v>0</v>
      </c>
      <c r="G16" s="14"/>
      <c r="H16" s="17"/>
    </row>
    <row r="17" spans="1:12" ht="27" customHeight="1" x14ac:dyDescent="0.25">
      <c r="A17" s="112"/>
      <c r="B17" s="29" t="s">
        <v>66</v>
      </c>
      <c r="C17" s="82">
        <f t="shared" ref="C17:C19" si="0">D17*$C$21</f>
        <v>0</v>
      </c>
      <c r="D17" s="5"/>
      <c r="E17" s="30">
        <f t="shared" ref="E17:E19" si="1">C17*0.00838</f>
        <v>0</v>
      </c>
      <c r="G17" s="14"/>
      <c r="H17" s="17"/>
    </row>
    <row r="18" spans="1:12" ht="27" customHeight="1" x14ac:dyDescent="0.25">
      <c r="A18" s="112"/>
      <c r="B18" s="29" t="s">
        <v>67</v>
      </c>
      <c r="C18" s="82">
        <f t="shared" si="0"/>
        <v>0</v>
      </c>
      <c r="D18" s="5"/>
      <c r="E18" s="30">
        <f t="shared" si="1"/>
        <v>0</v>
      </c>
      <c r="G18" s="14"/>
      <c r="H18" s="17"/>
      <c r="J18" s="31"/>
    </row>
    <row r="19" spans="1:12" ht="27" customHeight="1" thickBot="1" x14ac:dyDescent="0.3">
      <c r="A19" s="113"/>
      <c r="B19" s="32" t="s">
        <v>71</v>
      </c>
      <c r="C19" s="83">
        <f t="shared" si="0"/>
        <v>0</v>
      </c>
      <c r="D19" s="6"/>
      <c r="E19" s="33">
        <f t="shared" si="1"/>
        <v>0</v>
      </c>
      <c r="G19" s="14"/>
      <c r="H19" s="17"/>
    </row>
    <row r="20" spans="1:12" ht="15.75" thickBot="1" x14ac:dyDescent="0.3">
      <c r="C20" s="34"/>
      <c r="D20" s="35"/>
      <c r="E20" s="36"/>
      <c r="G20" s="14"/>
      <c r="H20" s="17"/>
    </row>
    <row r="21" spans="1:12" s="37" customFormat="1" ht="30.75" customHeight="1" thickBot="1" x14ac:dyDescent="0.3">
      <c r="B21" s="38" t="s">
        <v>68</v>
      </c>
      <c r="C21" s="64"/>
      <c r="D21" s="39">
        <f>SUM(D16:D19)</f>
        <v>0</v>
      </c>
      <c r="E21" s="65">
        <f>SUM(E16:E20)</f>
        <v>0</v>
      </c>
      <c r="G21" s="14"/>
      <c r="H21" s="40"/>
    </row>
    <row r="22" spans="1:12" x14ac:dyDescent="0.25">
      <c r="G22" s="14"/>
      <c r="H22" s="17"/>
      <c r="L22" s="15" t="s">
        <v>112</v>
      </c>
    </row>
    <row r="23" spans="1:12" x14ac:dyDescent="0.25">
      <c r="G23" s="14"/>
      <c r="H23" s="17"/>
    </row>
    <row r="24" spans="1:12" ht="30.75" customHeight="1" x14ac:dyDescent="0.25">
      <c r="A24" s="123" t="s">
        <v>116</v>
      </c>
      <c r="B24" s="123"/>
      <c r="C24" s="123"/>
      <c r="D24" s="123"/>
      <c r="E24" s="123" t="str">
        <f>IF(H53="","",IF(I53&gt;0,"A VERIFIER",IF(H53&lt;=0,"COMPLET","INCOMPLET")))</f>
        <v>COMPLET</v>
      </c>
      <c r="F24" s="123"/>
      <c r="G24" s="14"/>
      <c r="H24" s="43"/>
      <c r="I24" s="42"/>
    </row>
    <row r="25" spans="1:12" ht="15.75" thickBot="1" x14ac:dyDescent="0.3">
      <c r="A25" s="42"/>
      <c r="B25" s="44"/>
      <c r="C25" s="44"/>
      <c r="D25" s="44"/>
      <c r="E25" s="44"/>
      <c r="F25" s="44"/>
      <c r="G25" s="14"/>
      <c r="H25" s="43"/>
      <c r="I25" s="42"/>
    </row>
    <row r="26" spans="1:12" ht="15.75" thickBot="1" x14ac:dyDescent="0.3">
      <c r="B26" s="45" t="s">
        <v>94</v>
      </c>
      <c r="C26" s="46" t="s">
        <v>95</v>
      </c>
      <c r="D26" s="46" t="s">
        <v>156</v>
      </c>
      <c r="E26" s="127" t="s">
        <v>96</v>
      </c>
      <c r="F26" s="128"/>
      <c r="G26" s="14"/>
      <c r="H26" s="17"/>
    </row>
    <row r="27" spans="1:12" ht="27.75" customHeight="1" x14ac:dyDescent="0.25">
      <c r="A27" s="47" t="s">
        <v>97</v>
      </c>
      <c r="B27" s="48" t="b">
        <f>IF($H$9=1,VLOOKUP(1,Feuil1!$D$2:$AC$22,3),IF($H$9=2,VLOOKUP(2,Feuil1!$D$2:$AC$22,3),IF($H$9=3,VLOOKUP(3,Feuil1!$D$2:$AC$22,3),IF($H$9=4,VLOOKUP(4,Feuil1!$D$2:$AC$22,3),IF($H$9=5,VLOOKUP(5,Feuil1!$D$2:$AC$22,3),IF($H$9=6,VLOOKUP(6,Feuil1!$D$2:$AC$22,3),IF($H$9=7,VLOOKUP(7,Feuil1!$D$2:$AC$22,3),IF($H$9=8,VLOOKUP(8,Feuil1!$D$2:$AC$22,3),IF($H$9=9,VLOOKUP(9,Feuil1!$D$2:$AC$22,3),IF($H$9=10,VLOOKUP(10,Feuil1!$D$2:$AC$22,3),IF($H$9=11,VLOOKUP(11,Feuil1!$D$2:$AC$22,3),IF($H$9=12,VLOOKUP(12,Feuil1!$D$2:$AC$22,3),IF($H$9=13,VLOOKUP(13,Feuil1!$D$2:$AC$22,3),IF($H$9=14,VLOOKUP(14,Feuil1!$D$2:$AC$22,3),IF($H$9=15,VLOOKUP(15,Feuil1!$D$2:$AC$22,3),IF($H$9=16,VLOOKUP(16,Feuil1!$D$2:$AC$22,3),IF($H$9=17,VLOOKUP(17,Feuil1!$D$2:$AC$22,3),IF($H$9=18,VLOOKUP(18,Feuil1!$D$2:$AC$22,3),IF($H$9=19,VLOOKUP(19,Feuil1!$D$2:$AC$22,3),IF($H$9=20,VLOOKUP(20,Feuil1!$D$2:$AC$22,3),IF($H$9=21,VLOOKUP(21,Feuil1!$D$2:$AC$22,3),IF($H$9=22,VLOOKUP(22,Feuil1!$D$2:$AC$22,3,"")))))))))))))))))))))))</f>
        <v>0</v>
      </c>
      <c r="C27" s="7"/>
      <c r="D27" s="49" t="str">
        <f>IF(C27="OUI","RAS",IF(C27="NON","IRRECEVABLE",IF(C27="SO","RAS","")))</f>
        <v/>
      </c>
      <c r="E27" s="129"/>
      <c r="F27" s="130"/>
      <c r="G27" s="41"/>
      <c r="H27" s="17" t="str">
        <f t="shared" ref="H27:H32" si="2">IF(C27="","",IF(C27="NON",1,0))</f>
        <v/>
      </c>
      <c r="I27" s="17" t="str">
        <f t="shared" ref="I27:I50" si="3">IF(C27="A VERIFIER",1,"")</f>
        <v/>
      </c>
    </row>
    <row r="28" spans="1:12" ht="27.75" customHeight="1" x14ac:dyDescent="0.25">
      <c r="A28" s="50" t="s">
        <v>98</v>
      </c>
      <c r="B28" s="51" t="b">
        <f>IF($H$9=1,VLOOKUP(1,Feuil1!$D$2:$AC$22,4),IF($H$9=2,VLOOKUP(2,Feuil1!$D$2:$AC$22,4),IF($H$9=3,VLOOKUP(3,Feuil1!$D$2:$AC$22,4),IF($H$9=4,VLOOKUP(4,Feuil1!$D$2:$AC$22,4),IF($H$9=5,VLOOKUP(5,Feuil1!$D$2:$AC$22,4),IF($H$9=6,VLOOKUP(6,Feuil1!$D$2:$AC$22,4),IF($H$9=7,VLOOKUP(7,Feuil1!$D$2:$AC$22,4),IF($H$9=8,VLOOKUP(8,Feuil1!$D$2:$AC$22,4),IF($H$9=9,VLOOKUP(9,Feuil1!$D$2:$AC$22,4),IF($H$9=10,VLOOKUP(10,Feuil1!$D$2:$AC$22,4),IF($H$9=11,VLOOKUP(11,Feuil1!$D$2:$AC$22,4),IF($H$9=12,VLOOKUP(12,Feuil1!$D$2:$AC$22,4),IF($H$9=13,VLOOKUP(13,Feuil1!$D$2:$AC$22,4),IF($H$9=14,VLOOKUP(14,Feuil1!$D$2:$AC$22,4),IF($H$9=15,VLOOKUP(15,Feuil1!$D$2:$AC$22,4),IF($H$9=16,VLOOKUP(16,Feuil1!$D$2:$AC$22,4),IF($H$9=17,VLOOKUP(17,Feuil1!$D$2:$AC$22,4),IF($H$9=18,VLOOKUP(18,Feuil1!$D$2:$AC$22,4),IF($H$9=19,VLOOKUP(19,Feuil1!$D$2:$AC$22,4),IF($H$9=20,VLOOKUP(20,Feuil1!$D$2:$AC$22,4),IF($H$9=21,VLOOKUP(21,Feuil1!$D$2:$AC$22,4),IF($H$9=22,VLOOKUP(22,Feuil1!$D$2:$AC$22,4,"")))))))))))))))))))))))</f>
        <v>0</v>
      </c>
      <c r="C28" s="8"/>
      <c r="D28" s="52" t="str">
        <f t="shared" ref="D28:D50" si="4">IF(C28="OUI","RAS",IF(C28="NON","IRRECEVABLE",IF(C28="SO","RAS","")))</f>
        <v/>
      </c>
      <c r="E28" s="121"/>
      <c r="F28" s="122"/>
      <c r="G28" s="41"/>
      <c r="H28" s="17" t="str">
        <f t="shared" si="2"/>
        <v/>
      </c>
      <c r="I28" s="17" t="str">
        <f t="shared" si="3"/>
        <v/>
      </c>
    </row>
    <row r="29" spans="1:12" ht="27.75" customHeight="1" x14ac:dyDescent="0.25">
      <c r="A29" s="50" t="s">
        <v>99</v>
      </c>
      <c r="B29" s="51" t="b">
        <f>IF($H$9=1,VLOOKUP(1,Feuil1!$D$2:$AC$22,5),IF($H$9=2,VLOOKUP(2,Feuil1!$D$2:$AC$22,5),IF($H$9=3,VLOOKUP(3,Feuil1!$D$2:$AC$22,5),IF($H$9=4,VLOOKUP(4,Feuil1!$D$2:$AC$22,5),IF($H$9=5,VLOOKUP(5,Feuil1!$D$2:$AC$22,5),IF($H$9=6,VLOOKUP(6,Feuil1!$D$2:$AC$22,5),IF($H$9=7,VLOOKUP(7,Feuil1!$D$2:$AC$22,5),IF($H$9=8,VLOOKUP(8,Feuil1!$D$2:$AC$22,5),IF($H$9=9,VLOOKUP(9,Feuil1!$D$2:$AC$22,5),IF($H$9=10,VLOOKUP(10,Feuil1!$D$2:$AC$22,5),IF($H$9=11,VLOOKUP(11,Feuil1!$D$2:$AC$22,5),IF($H$9=12,VLOOKUP(12,Feuil1!$D$2:$AC$22,5),IF($H$9=13,VLOOKUP(13,Feuil1!$D$2:$AB$22,5),IF($H$9=14,VLOOKUP(14,Feuil1!$D$2:$AC$22,5),IF($H$9=15,VLOOKUP(15,Feuil1!$D$2:$AC$22,5),IF($H$9=16,VLOOKUP(16,Feuil1!$D$2:$AC$22,5),IF($H$9=17,VLOOKUP(17,Feuil1!$D$2:$AC$22,5),IF($H$9=18,VLOOKUP(18,Feuil1!$D$2:$AC$22,5),IF($H$9=19,VLOOKUP(19,Feuil1!$D$2:$AC$22,5),IF($H$9=20,VLOOKUP(20,Feuil1!$D$2:$AC$22,5),IF($H$9=21,VLOOKUP(21,Feuil1!$D$2:$AC$22,5),IF($H$9=22,VLOOKUP(22,Feuil1!$D$2:$AC$22,5,"")))))))))))))))))))))))</f>
        <v>0</v>
      </c>
      <c r="C29" s="8"/>
      <c r="D29" s="52" t="str">
        <f t="shared" si="4"/>
        <v/>
      </c>
      <c r="E29" s="133"/>
      <c r="F29" s="134"/>
      <c r="G29" s="41"/>
      <c r="H29" s="17" t="str">
        <f t="shared" si="2"/>
        <v/>
      </c>
      <c r="I29" s="17" t="str">
        <f t="shared" si="3"/>
        <v/>
      </c>
    </row>
    <row r="30" spans="1:12" ht="27.75" customHeight="1" x14ac:dyDescent="0.25">
      <c r="A30" s="50" t="s">
        <v>100</v>
      </c>
      <c r="B30" s="51" t="b">
        <f>IF($H$9=1,VLOOKUP(1,Feuil1!$D$2:$AC$22,6),IF($H$9=2,VLOOKUP(2,Feuil1!$D$2:$AC$22,6),IF($H$9=3,VLOOKUP(3,Feuil1!$D$2:$AC$22,6),IF($H$9=4,VLOOKUP(4,Feuil1!$D$2:$AC$22,6),IF($H$9=5,VLOOKUP(5,Feuil1!$D$2:$AC$22,6),IF($H$9=6,VLOOKUP(6,Feuil1!$D$2:$AC$22,6),IF($H$9=7,VLOOKUP(7,Feuil1!$D$2:$AC$22,6),IF($H$9=8,VLOOKUP(8,Feuil1!$D$2:$AC$22,6),IF($H$9=9,VLOOKUP(9,Feuil1!$D$2:$AC$22,6),IF($H$9=10,VLOOKUP(10,Feuil1!$D$2:$AC$22,6),IF($H$9=11,VLOOKUP(11,Feuil1!$D$2:$AC$22,6),IF($H$9=12,VLOOKUP(12,Feuil1!$D$2:$AC$22,6),IF($H$9=13,VLOOKUP(13,Feuil1!$D$2:$AC$22,6),IF($H$9=14,VLOOKUP(14,Feuil1!$D$2:$AC$22,6),IF($H$9=15,VLOOKUP(15,Feuil1!$D$2:$AC$22,6),IF($H$9=16,VLOOKUP(16,Feuil1!$D$2:$AC$22,6),IF($H$9=17,VLOOKUP(17,Feuil1!$D$2:$AC$22,6),IF($H$9=18,VLOOKUP(18,Feuil1!$D$2:$AC$22,6),IF($H$9=19,VLOOKUP(19,Feuil1!$D$2:$AC$22,6),IF($H$9=20,VLOOKUP(20,Feuil1!$D$2:$AC$22,6),IF($H$9=21,VLOOKUP(21,Feuil1!$D$2:$AC$22,6),IF($H$9=22,VLOOKUP(22,Feuil1!$D$2:$AC$22,6,"")))))))))))))))))))))))</f>
        <v>0</v>
      </c>
      <c r="C30" s="8"/>
      <c r="D30" s="52" t="str">
        <f t="shared" si="4"/>
        <v/>
      </c>
      <c r="E30" s="121"/>
      <c r="F30" s="122"/>
      <c r="G30" s="41"/>
      <c r="H30" s="17" t="str">
        <f t="shared" si="2"/>
        <v/>
      </c>
      <c r="I30" s="17" t="str">
        <f t="shared" si="3"/>
        <v/>
      </c>
    </row>
    <row r="31" spans="1:12" ht="27.75" customHeight="1" x14ac:dyDescent="0.25">
      <c r="A31" s="50" t="s">
        <v>101</v>
      </c>
      <c r="B31" s="51" t="b">
        <f>IF($H$9=1,VLOOKUP(1,Feuil1!$D$2:$AC$22,7),IF($H$9=2,VLOOKUP(2,Feuil1!$D$2:$AC$22,7),IF($H$9=3,VLOOKUP(3,Feuil1!$D$2:$AC$22,7),IF($H$9=4,VLOOKUP(4,Feuil1!$D$2:$AC$22,7),IF($H$9=5,VLOOKUP(5,Feuil1!$D$2:$AC$22,7),IF($H$9=6,VLOOKUP(6,Feuil1!$D$2:$AC$22,7),IF($H$9=7,VLOOKUP(7,Feuil1!$D$2:$AC$22,7),IF($H$9=8,VLOOKUP(8,Feuil1!$D$2:$AC$22,7),IF($H$9=9,VLOOKUP(9,Feuil1!$D$2:$AC$22,7),IF($H$9=10,VLOOKUP(10,Feuil1!$D$2:$AC$22,7),IF($H$9=11,VLOOKUP(11,Feuil1!$D$2:$AC$22,7),IF($H$9=12,VLOOKUP(12,Feuil1!$D$2:$AC$22,7),IF($H$9=13,VLOOKUP(13,Feuil1!$D$2:$AC$22,7),IF($H$9=14,VLOOKUP(14,Feuil1!$D$2:$AC$22,7),IF($H$9=15,VLOOKUP(15,Feuil1!$D$2:$AC$22,7),IF($H$9=16,VLOOKUP(16,Feuil1!$D$2:$AC$22,7),IF($H$9=17,VLOOKUP(17,Feuil1!$D$2:$AC$22,7),IF($H$9=18,VLOOKUP(18,Feuil1!$D$2:$AC$22,7),IF($H$9=19,VLOOKUP(19,Feuil1!$D$2:$AC$22,7),IF($H$9=20,VLOOKUP(20,Feuil1!$D$2:$AC$22,7),IF($H$9=21,VLOOKUP(21,Feuil1!$D$2:$AC$22,7),IF($H$9=22,VLOOKUP(22,Feuil1!$D$2:$AC$22,7,"")))))))))))))))))))))))</f>
        <v>0</v>
      </c>
      <c r="C31" s="8"/>
      <c r="D31" s="52" t="str">
        <f t="shared" si="4"/>
        <v/>
      </c>
      <c r="E31" s="121"/>
      <c r="F31" s="122"/>
      <c r="G31" s="41"/>
      <c r="H31" s="17" t="str">
        <f t="shared" si="2"/>
        <v/>
      </c>
      <c r="I31" s="17" t="str">
        <f t="shared" si="3"/>
        <v/>
      </c>
    </row>
    <row r="32" spans="1:12" ht="33.75" x14ac:dyDescent="0.25">
      <c r="A32" s="50" t="s">
        <v>78</v>
      </c>
      <c r="B32" s="51" t="b">
        <f>IF($H$9=1,VLOOKUP(1,Feuil1!$D$2:$AC$22,8),IF($H$9=2,VLOOKUP(2,Feuil1!$D$2:$AC$22,8),IF($H$9=3,VLOOKUP(3,Feuil1!$D$2:$AC$22,8),IF($H$9=4,VLOOKUP(4,Feuil1!$D$2:$AC$22,8),IF($H$9=5,VLOOKUP(5,Feuil1!$D$2:$AC$22,8),IF($H$9=6,VLOOKUP(6,Feuil1!$D$2:$AC$22,8),IF($H$9=7,VLOOKUP(7,Feuil1!$D$2:$AC$22,8),IF($H$9=8,VLOOKUP(8,Feuil1!$D$2:$AC$22,8),IF($H$9=9,VLOOKUP(9,Feuil1!$D$2:$AC$22,8),IF($H$9=10,VLOOKUP(10,Feuil1!$D$2:$AC$22,8),IF($H$9=11,VLOOKUP(11,Feuil1!$D$2:$AC$22,8),IF($H$9=12,VLOOKUP(12,Feuil1!$D$2:$AC$22,8),IF($H$9=13,VLOOKUP(13,Feuil1!$D$2:$AC$22,8),IF($H$9=14,VLOOKUP(14,Feuil1!$D$2:$AC$22,8),IF($H$9=15,VLOOKUP(15,Feuil1!$D$2:$AC$22,8),IF($H$9=16,VLOOKUP(16,Feuil1!$D$2:$AC$22,8),IF($H$9=17,VLOOKUP(17,Feuil1!$D$2:$AC$22,8),IF($H$9=18,VLOOKUP(18,Feuil1!$D$2:$AC$22,8),IF($H$9=19,VLOOKUP(19,Feuil1!$D$2:$AC$22,8),IF($H$9=20,VLOOKUP(20,Feuil1!$D$2:$AC$22,8),IF($H$9=21,VLOOKUP(21,Feuil1!$D$2:$AC$22,8),IF($H$9=22,VLOOKUP(22,Feuil1!$D$2:$AC$22,8,"")))))))))))))))))))))))</f>
        <v>0</v>
      </c>
      <c r="C32" s="8"/>
      <c r="D32" s="52" t="str">
        <f t="shared" si="4"/>
        <v/>
      </c>
      <c r="E32" s="121"/>
      <c r="F32" s="122"/>
      <c r="G32" s="14"/>
      <c r="H32" s="17" t="str">
        <f t="shared" si="2"/>
        <v/>
      </c>
      <c r="I32" s="17" t="str">
        <f t="shared" si="3"/>
        <v/>
      </c>
    </row>
    <row r="33" spans="1:9" ht="27.75" hidden="1" customHeight="1" x14ac:dyDescent="0.25">
      <c r="A33" s="50" t="s">
        <v>79</v>
      </c>
      <c r="B33" s="51" t="b">
        <f>IF($H$9=1,VLOOKUP(1,Feuil1!$D$2:$AC$22,9),IF($H$9=2,VLOOKUP(2,Feuil1!$D$2:$AC$22,9),IF($H$9=3,VLOOKUP(3,Feuil1!$D$2:$AC$22,9),IF($H$9=4,VLOOKUP(4,Feuil1!$D$2:$AC$22,9),IF($H$9=5,VLOOKUP(5,Feuil1!$D$2:$AC$22,9),IF($H$9=6,VLOOKUP(6,Feuil1!$D$2:$AC$22,9),IF($H$9=7,VLOOKUP(7,Feuil1!$D$2:$AC$22,9),IF($H$9=8,VLOOKUP(8,Feuil1!$D$2:$AC$22,9),IF($H$9=9,VLOOKUP(9,Feuil1!$D$2:$AC$22,9),IF($H$9=10,VLOOKUP(10,Feuil1!$D$2:$AC$22,9),IF($H$9=11,VLOOKUP(11,Feuil1!$D$2:$AC$22,9),IF($H$9=12,VLOOKUP(12,Feuil1!$D$2:$AC$22,9),IF($H$9=13,VLOOKUP(13,Feuil1!$D$2:$AC$22,9),IF($H$9=14,VLOOKUP(14,Feuil1!$D$2:$AC$22,9),IF($H$9=15,VLOOKUP(15,Feuil1!$D$2:$AC$22,9),IF($H$9=16,VLOOKUP(16,Feuil1!$D$2:$AC$22,9),IF($H$9=17,VLOOKUP(17,Feuil1!$D$2:$AC$22,9),IF($H$9=18,VLOOKUP(18,Feuil1!$D$2:$AC$22,9),IF($H$9=19,VLOOKUP(19,Feuil1!$D$2:$AC$22,9),IF($H$9=20,VLOOKUP(20,Feuil1!$D$2:$AC$22,9),IF($H$9=21,VLOOKUP(21,Feuil1!$D$2:$AC$22,9),IF($H$9=22,VLOOKUP(22,Feuil1!$D$2:$AC$22,9,"")))))))))))))))))))))))</f>
        <v>0</v>
      </c>
      <c r="C33" s="8"/>
      <c r="D33" s="52" t="str">
        <f t="shared" si="4"/>
        <v/>
      </c>
      <c r="E33" s="121"/>
      <c r="F33" s="122"/>
      <c r="G33" s="14"/>
      <c r="H33" s="17" t="str">
        <f t="shared" ref="H33:H48" si="5">IF(C33="","",IF(C33="NON",1,0))</f>
        <v/>
      </c>
      <c r="I33" s="17" t="str">
        <f t="shared" si="3"/>
        <v/>
      </c>
    </row>
    <row r="34" spans="1:9" ht="27.75" customHeight="1" x14ac:dyDescent="0.25">
      <c r="A34" s="50" t="s">
        <v>80</v>
      </c>
      <c r="B34" s="51" t="b">
        <f>IF($H$9=1,VLOOKUP(1,Feuil1!$D$2:$AC$22,10),IF($H$9=2,VLOOKUP(2,Feuil1!$D$2:$AC$22,10),IF($H$9=3,VLOOKUP(3,Feuil1!$D$2:$AC$22,10),IF($H$9=4,VLOOKUP(4,Feuil1!$D$2:$AC$22,10),IF($H$9=5,VLOOKUP(5,Feuil1!$D$2:$AC$22,10),IF($H$9=6,VLOOKUP(6,Feuil1!$D$2:$AC$22,10),IF($H$9=7,VLOOKUP(7,Feuil1!$D$2:$AC$22,10),IF($H$9=8,VLOOKUP(8,Feuil1!$D$2:$AC$22,10),IF($H$9=9,VLOOKUP(9,Feuil1!$D$2:$AC$22,10),IF($H$9=10,VLOOKUP(10,Feuil1!$D$2:$AC$22,10),IF($H$9=11,VLOOKUP(11,Feuil1!$D$2:$AC$22,10),IF($H$9=12,VLOOKUP(12,Feuil1!$D$2:$AC$22,10),IF($H$9=13,VLOOKUP(13,Feuil1!$D$2:$AC$22,10),IF($H$9=14,VLOOKUP(14,Feuil1!$D$2:$AC$22,10),IF($H$9=15,VLOOKUP(15,Feuil1!$D$2:$AC$22,10),IF($H$9=16,VLOOKUP(16,Feuil1!$D$2:$AC$22,10),IF($H$9=17,VLOOKUP(17,Feuil1!$D$2:$AC$22,10),IF($H$9=18,VLOOKUP(18,Feuil1!$D$2:$AC$22,10),IF($H$9=19,VLOOKUP(19,Feuil1!$D$2:$AC$22,10),IF($H$9=20,VLOOKUP(20,Feuil1!$D$2:$AC$22,10),IF($H$9=21,VLOOKUP(21,Feuil1!$D$2:$AC$22,10),IF($H$9=22,VLOOKUP(22,Feuil1!$D$2:$AC$22,10,"")))))))))))))))))))))))</f>
        <v>0</v>
      </c>
      <c r="C34" s="8"/>
      <c r="D34" s="52" t="str">
        <f t="shared" si="4"/>
        <v/>
      </c>
      <c r="E34" s="121"/>
      <c r="F34" s="122"/>
      <c r="G34" s="14"/>
      <c r="H34" s="17" t="str">
        <f t="shared" si="5"/>
        <v/>
      </c>
      <c r="I34" s="17" t="str">
        <f t="shared" si="3"/>
        <v/>
      </c>
    </row>
    <row r="35" spans="1:9" ht="27.75" customHeight="1" x14ac:dyDescent="0.25">
      <c r="A35" s="50" t="s">
        <v>81</v>
      </c>
      <c r="B35" s="51" t="b">
        <f>IF($H$9=1,VLOOKUP(1,Feuil1!$D$2:$AC$22,11),IF($H$9=2,VLOOKUP(2,Feuil1!$D$2:$AC$22,11),IF($H$9=3,VLOOKUP(3,Feuil1!$D$2:$AC$22,11),IF($H$9=4,VLOOKUP(4,Feuil1!$D$2:$AC$22,11),IF($H$9=5,VLOOKUP(5,Feuil1!$D$2:$AC$22,11),IF($H$9=6,VLOOKUP(6,Feuil1!$D$2:$AC$22,11),IF($H$9=7,VLOOKUP(7,Feuil1!$D$2:$AC$22,11),IF($H$9=8,VLOOKUP(8,Feuil1!$D$2:$AC$22,11),IF($H$9=9,VLOOKUP(9,Feuil1!$D$2:$AC$22,11),IF($H$9=10,VLOOKUP(10,Feuil1!$D$2:$AC$22,11),IF($H$9=11,VLOOKUP(11,Feuil1!$D$2:$AC$22,11),IF($H$9=12,VLOOKUP(12,Feuil1!$D$2:$AC$22,11),IF($H$9=13,VLOOKUP(13,Feuil1!$D$2:$AC$22,11),IF($H$9=14,VLOOKUP(14,Feuil1!$D$2:$AC$22,11),IF($H$9=15,VLOOKUP(15,Feuil1!$D$2:$AC$22,11),IF($H$9=16,VLOOKUP(16,Feuil1!$D$2:$AC$22,11),IF($H$9=17,VLOOKUP(17,Feuil1!$D$2:$AC$22,11),IF($H$9=18,VLOOKUP(18,Feuil1!$D$2:$AC$22,11),IF($H$9=19,VLOOKUP(19,Feuil1!$D$2:$AC$22,11),IF($H$9=20,VLOOKUP(20,Feuil1!$D$2:$AC$22,11),IF($H$9=21,VLOOKUP(21,Feuil1!$D$2:$AC$22,11),IF($H$9=22,VLOOKUP(22,Feuil1!$D$2:$AC$22,11,"")))))))))))))))))))))))</f>
        <v>0</v>
      </c>
      <c r="C35" s="8"/>
      <c r="D35" s="52" t="str">
        <f t="shared" si="4"/>
        <v/>
      </c>
      <c r="E35" s="121"/>
      <c r="F35" s="122"/>
      <c r="G35" s="14"/>
      <c r="H35" s="17" t="str">
        <f t="shared" si="5"/>
        <v/>
      </c>
      <c r="I35" s="17" t="str">
        <f t="shared" si="3"/>
        <v/>
      </c>
    </row>
    <row r="36" spans="1:9" ht="22.5" x14ac:dyDescent="0.25">
      <c r="A36" s="50" t="s">
        <v>82</v>
      </c>
      <c r="B36" s="51" t="b">
        <f>IF($H$9=1,VLOOKUP(1,Feuil1!$D$2:$AB$22,12),IF($H$9=2,VLOOKUP(2,Feuil1!$D$2:$AB$22,12),IF($H$9=3,VLOOKUP(3,Feuil1!$D$2:$AB$22,12),IF($H$9=4,VLOOKUP(4,Feuil1!$D$2:$AB$22,12),IF($H$9=5,VLOOKUP(5,Feuil1!$D$2:$AB$22,12),IF($H$9=6,VLOOKUP(6,Feuil1!$D$2:$AB$22,12),IF($H$9=7,VLOOKUP(7,Feuil1!$D$2:$AB$22,12),IF($H$9=8,VLOOKUP(8,Feuil1!$D$2:$AB$22,12),IF($H$9=9,VLOOKUP(9,Feuil1!$D$2:$AB$22,12),IF($H$9=10,VLOOKUP(10,Feuil1!$D$2:$AB$22,12),IF($H$9=11,VLOOKUP(11,Feuil1!$D$2:$AB$22,12),IF($H$9=12,VLOOKUP(12,Feuil1!$D$2:$AB$22,12),IF($H$9=13,VLOOKUP(13,Feuil1!$D$2:$AB$22,12),IF($H$9=14,VLOOKUP(14,Feuil1!$D$2:$AB$22,12),IF($H$9=15,VLOOKUP(15,Feuil1!$D$2:$AB$22,12),IF($H$9=16,VLOOKUP(16,Feuil1!$D$2:$AB$22,12),IF($H$9=17,VLOOKUP(17,Feuil1!$D$2:$AB$22,12),IF($H$9=18,VLOOKUP(18,Feuil1!$D$2:$AB$22,12),IF($H$9=19,VLOOKUP(19,Feuil1!$D$2:$AB$22,12),IF($H$9=20,VLOOKUP(20,Feuil1!$D$2:$AB$22,12),IF($H$9=21,VLOOKUP(21,Feuil1!$D$2:$AB$22,12),IF($H$9=22,VLOOKUP(22,Feuil1!$D$2:$AB$22,12,"")))))))))))))))))))))))</f>
        <v>0</v>
      </c>
      <c r="C36" s="8"/>
      <c r="D36" s="52" t="str">
        <f t="shared" si="4"/>
        <v/>
      </c>
      <c r="E36" s="121"/>
      <c r="F36" s="122"/>
      <c r="G36" s="14"/>
      <c r="H36" s="17" t="str">
        <f t="shared" si="5"/>
        <v/>
      </c>
      <c r="I36" s="17" t="str">
        <f t="shared" si="3"/>
        <v/>
      </c>
    </row>
    <row r="37" spans="1:9" ht="27.75" customHeight="1" x14ac:dyDescent="0.25">
      <c r="A37" s="50" t="s">
        <v>83</v>
      </c>
      <c r="B37" s="51" t="b">
        <f>IF($H$9=1,VLOOKUP(1,Feuil1!$D$2:$AC$22,13),IF($H$9=2,VLOOKUP(2,Feuil1!$D$2:$AC$22,13),IF($H$9=3,VLOOKUP(3,Feuil1!$D$2:$AC$22,13),IF($H$9=4,VLOOKUP(4,Feuil1!$D$2:$AC$22,13),IF($H$9=5,VLOOKUP(5,Feuil1!$D$2:$AC$22,13),IF($H$9=6,VLOOKUP(6,Feuil1!$D$2:$AC$22,13),IF($H$9=7,VLOOKUP(7,Feuil1!$D$2:$AC$22,13),IF($H$9=8,VLOOKUP(8,Feuil1!$D$2:$AC$22,13),IF($H$9=9,VLOOKUP(9,Feuil1!$D$2:$AC$22,13),IF($H$9=10,VLOOKUP(10,Feuil1!$D$2:$AC$22,13),IF($H$9=11,VLOOKUP(11,Feuil1!$D$2:$AC$22,13),IF($H$9=12,VLOOKUP(12,Feuil1!$D$2:$AC$22,13),IF($H$9=13,VLOOKUP(13,Feuil1!$D$2:$AC$22,13),IF($H$9=14,VLOOKUP(14,Feuil1!$D$2:$AC$22,13),IF($H$9=15,VLOOKUP(15,Feuil1!$D$2:$AC$22,13),IF($H$9=16,VLOOKUP(16,Feuil1!$D$2:$AC$22,13),IF($H$9=17,VLOOKUP(17,Feuil1!$D$2:$AC$22,13),IF($H$9=18,VLOOKUP(18,Feuil1!$D$2:$AC$22,13),IF($H$9=19,VLOOKUP(19,Feuil1!$D$2:$AC$22,13),IF($H$9=20,VLOOKUP(20,Feuil1!$D$2:$AC$22,13),IF($H$9=21,VLOOKUP(21,Feuil1!$D$2:$AC$22,13))))))))))))))))))))))</f>
        <v>0</v>
      </c>
      <c r="C37" s="8"/>
      <c r="D37" s="52" t="str">
        <f t="shared" si="4"/>
        <v/>
      </c>
      <c r="E37" s="121"/>
      <c r="F37" s="122"/>
      <c r="G37" s="14"/>
      <c r="H37" s="17" t="str">
        <f t="shared" si="5"/>
        <v/>
      </c>
      <c r="I37" s="17" t="str">
        <f t="shared" si="3"/>
        <v/>
      </c>
    </row>
    <row r="38" spans="1:9" ht="22.5" x14ac:dyDescent="0.25">
      <c r="A38" s="50" t="s">
        <v>140</v>
      </c>
      <c r="B38" s="51" t="b">
        <f>IF($H$9=1,VLOOKUP(1,Feuil1!$D$2:$AC$22,14),IF($H$9=2,VLOOKUP(2,Feuil1!$D$2:$AC$22,14),IF($H$9=3,VLOOKUP(3,Feuil1!$D$2:$AC$22,14),IF($H$9=4,VLOOKUP(4,Feuil1!$D$2:$AC$22,14),IF($H$9=5,VLOOKUP(5,Feuil1!$D$2:$AC$22,14),IF($H$9=6,VLOOKUP(6,Feuil1!$D$2:$AC$22,14),IF($H$9=7,VLOOKUP(7,Feuil1!$D$2:$AC$22,14),IF($H$9=8,VLOOKUP(8,Feuil1!$D$2:$AC$22,14),IF($H$9=9,VLOOKUP(9,Feuil1!$D$2:$AC$22,14),IF($H$9=10,VLOOKUP(10,Feuil1!$D$2:$AC$22,14),IF($H$9=11,VLOOKUP(11,Feuil1!$D$2:$AC$22,14),IF($H$9=12,VLOOKUP(12,Feuil1!$D$2:$AC$22,14),IF($H$9=13,VLOOKUP(13,Feuil1!$D$2:$AC$22,14),IF($H$9=14,VLOOKUP(14,Feuil1!$D$2:$AC$22,14),IF($H$9=15,VLOOKUP(15,Feuil1!$D$2:$AC$22,14),IF($H$9=16,VLOOKUP(16,Feuil1!$D$2:$AC$22,14),IF($H$9=17,VLOOKUP(17,Feuil1!$D$2:$AC$22,14),IF($H$9=18,VLOOKUP(18,Feuil1!$D$2:$AC$22,14),IF($H$9=19,VLOOKUP(19,Feuil1!$D$2:$AC$22,14),IF($H$9=20,VLOOKUP(20,Feuil1!$D$2:$AC$22,14),IF($H$9=21,VLOOKUP(21,Feuil1!$D$2:$AC$22,14))))))))))))))))))))))</f>
        <v>0</v>
      </c>
      <c r="C38" s="8"/>
      <c r="D38" s="52" t="str">
        <f t="shared" si="4"/>
        <v/>
      </c>
      <c r="E38" s="121"/>
      <c r="F38" s="122"/>
      <c r="G38" s="14"/>
      <c r="H38" s="17" t="str">
        <f t="shared" si="5"/>
        <v/>
      </c>
      <c r="I38" s="17" t="str">
        <f t="shared" si="3"/>
        <v/>
      </c>
    </row>
    <row r="39" spans="1:9" ht="56.25" x14ac:dyDescent="0.25">
      <c r="A39" s="50" t="s">
        <v>85</v>
      </c>
      <c r="B39" s="51" t="b">
        <f>IF($H$9=1,VLOOKUP(1,Feuil1!$D$2:$AC$22,15),IF($H$9=2,VLOOKUP(2,Feuil1!$D$2:$AC$22,15),IF($H$9=3,VLOOKUP(3,Feuil1!$D$2:$AC$22,15),IF($H$9=4,VLOOKUP(4,Feuil1!$D$2:$AC$22,15),IF($H$9=5,VLOOKUP(5,Feuil1!$D$2:$AC$22,15),IF($H$9=6,VLOOKUP(6,Feuil1!$D$2:$AC$22,15),IF($H$9=7,VLOOKUP(7,Feuil1!$D$2:$AC$22,15),IF($H$9=8,VLOOKUP(8,Feuil1!$D$2:$AC$22,15),IF($H$9=9,VLOOKUP(9,Feuil1!$D$2:$AC$22,15),IF($H$9=10,VLOOKUP(10,Feuil1!$D$2:$AC$22,15),IF($H$9=11,VLOOKUP(11,Feuil1!$D$2:$AC$22,15),IF($H$9=12,VLOOKUP(12,Feuil1!$D$2:$AC$22,15),IF($H$9=13,VLOOKUP(13,Feuil1!$D$2:$AC$22,15),IF($H$9=14,VLOOKUP(14,Feuil1!$D$2:$AC$22,15),IF($H$9=15,VLOOKUP(15,Feuil1!$D$2:$AB$22,15),IF($H$9=16,VLOOKUP(16,Feuil1!$D$2:$AC$22,15),IF($H$9=17,VLOOKUP(17,Feuil1!$D$2:$AC$22,15),IF($H$9=18,VLOOKUP(18,Feuil1!$D$2:$AC$22,15),IF($H$9=19,VLOOKUP(19,Feuil1!$D$2:$AC$22,15),IF($H$9=20,VLOOKUP(20,Feuil1!$D$2:$AC$22,15),IF($H$9=21,VLOOKUP(21,Feuil1!$D$2:$AC$22,15,))))))))))))))))))))))</f>
        <v>0</v>
      </c>
      <c r="C39" s="8"/>
      <c r="D39" s="52" t="str">
        <f t="shared" si="4"/>
        <v/>
      </c>
      <c r="E39" s="121"/>
      <c r="F39" s="122"/>
      <c r="G39" s="14"/>
      <c r="H39" s="17" t="str">
        <f t="shared" si="5"/>
        <v/>
      </c>
      <c r="I39" s="17" t="str">
        <f t="shared" si="3"/>
        <v/>
      </c>
    </row>
    <row r="40" spans="1:9" ht="33.75" x14ac:dyDescent="0.25">
      <c r="A40" s="50" t="s">
        <v>86</v>
      </c>
      <c r="B40" s="51" t="b">
        <f>IF($H$9=1,VLOOKUP(1,Feuil1!$D$2:$AC$22,16),IF($H$9=2,VLOOKUP(2,Feuil1!$D$2:$AC$22,16),IF($H$9=3,VLOOKUP(3,Feuil1!$D$2:$AC$22,16),IF($H$9=4,VLOOKUP(4,Feuil1!$D$2:$AC$22,16),IF($H$9=5,VLOOKUP(5,Feuil1!$D$2:$AC$22,16),IF($H$9=6,VLOOKUP(6,Feuil1!$D$2:$AC$22,16),IF($H$9=7,VLOOKUP(7,Feuil1!$D$2:$AC$22,16),IF($H$9=8,VLOOKUP(8,Feuil1!$D$2:$AC$22,16),IF($H$9=9,VLOOKUP(9,Feuil1!$D$2:$AC$22,16),IF($H$9=10,VLOOKUP(10,Feuil1!$D$2:$AC$22,16),IF($H$9=11,VLOOKUP(11,Feuil1!$D$2:$AC$22,16),IF($H$9=12,VLOOKUP(12,Feuil1!$D$2:$AC$22,16),IF($H$9=13,VLOOKUP(13,Feuil1!$D$2:$AC$22,16),IF($H$9=14,VLOOKUP(14,Feuil1!$D$2:$AC$22,16),IF($H$9=15,VLOOKUP(15,Feuil1!$D$2:$AC$22,16),IF($H$9=16,VLOOKUP(16,Feuil1!$D$2:$AC$22,16),IF($H$9=17,VLOOKUP(17,Feuil1!$D$2:$AC$22,16),IF($H$9=18,VLOOKUP(18,Feuil1!$D$2:$AC$22,16),IF($H$9=19,VLOOKUP(19,Feuil1!$D$2:$AC$22,16),IF($H$9=20,VLOOKUP(20,Feuil1!$D$2:$AC$22,16),IF($H$9=21,VLOOKUP(21,Feuil1!$D$2:$AC$22,16))))))))))))))))))))))</f>
        <v>0</v>
      </c>
      <c r="C40" s="8"/>
      <c r="D40" s="52" t="str">
        <f t="shared" si="4"/>
        <v/>
      </c>
      <c r="E40" s="121"/>
      <c r="F40" s="122"/>
      <c r="G40" s="14"/>
      <c r="H40" s="17" t="str">
        <f t="shared" si="5"/>
        <v/>
      </c>
      <c r="I40" s="17" t="str">
        <f t="shared" si="3"/>
        <v/>
      </c>
    </row>
    <row r="41" spans="1:9" ht="56.25" x14ac:dyDescent="0.25">
      <c r="A41" s="50" t="s">
        <v>87</v>
      </c>
      <c r="B41" s="51" t="b">
        <f>IF($H$9=1,VLOOKUP(1,Feuil1!$D$2:$AC$22,17),IF($H$9=2,VLOOKUP(2,Feuil1!$D$2:$AC$22,17),IF($H$9=3,VLOOKUP(3,Feuil1!$D$2:$AC$22,17),IF($H$9=4,VLOOKUP(4,Feuil1!$D$2:$AC$22,17),IF($H$9=5,VLOOKUP(5,Feuil1!$D$2:$AC$22,17),IF($H$9=6,VLOOKUP(6,Feuil1!$D$2:$AC$22,17),IF($H$9=7,VLOOKUP(7,Feuil1!$D$2:$AC$22,17),IF($H$9=8,VLOOKUP(8,Feuil1!$D$2:$AC$22,17),IF($H$9=9,VLOOKUP(9,Feuil1!$D$2:$AC$22,17),IF($H$9=10,VLOOKUP(10,Feuil1!$D$2:$AC$22,17),IF($H$9=11,VLOOKUP(11,Feuil1!$D$2:$AC$22,17),IF($H$9=12,VLOOKUP(12,Feuil1!$D$2:$AC$22,17),IF($H$9=13,VLOOKUP(13,Feuil1!$D$2:$AC$22,17),IF($H$9=14,VLOOKUP(14,Feuil1!$D$2:$AC$22,17),IF($H$9=15,VLOOKUP(15,Feuil1!$D$2:$AC$22,17),IF($H$9=16,VLOOKUP(16,Feuil1!$D$2:$AC$22,17),IF($H$9=17,VLOOKUP(17,Feuil1!$D$2:$AC$22,17),IF($H$9=18,VLOOKUP(18,Feuil1!$D$2:$AC$22,17),IF($H$9=19,VLOOKUP(19,Feuil1!$D$2:$AC$22,17),IF($H$9=20,VLOOKUP(20,Feuil1!$D$2:$AC$22,17),IF($H$9=21,VLOOKUP(21,Feuil1!$D$2:$AC$22,17))))))))))))))))))))))</f>
        <v>0</v>
      </c>
      <c r="C41" s="8"/>
      <c r="D41" s="52" t="str">
        <f t="shared" si="4"/>
        <v/>
      </c>
      <c r="E41" s="121"/>
      <c r="F41" s="122"/>
      <c r="G41" s="14"/>
      <c r="H41" s="17" t="str">
        <f t="shared" si="5"/>
        <v/>
      </c>
      <c r="I41" s="17" t="str">
        <f t="shared" si="3"/>
        <v/>
      </c>
    </row>
    <row r="42" spans="1:9" ht="23.25" customHeight="1" x14ac:dyDescent="0.25">
      <c r="A42" s="53" t="s">
        <v>88</v>
      </c>
      <c r="B42" s="51" t="b">
        <f>IF($H$9=1,VLOOKUP(1,Feuil1!$D$2:$AC$22,18),IF($H$9=2,VLOOKUP(2,Feuil1!$D$2:$AC$22,18),IF($H$9=3,VLOOKUP(3,Feuil1!$D$2:$AC$22,18),IF($H$9=4,VLOOKUP(4,Feuil1!$D$2:$AC$22,18),IF($H$9=5,VLOOKUP(5,Feuil1!$D$2:$AC$22,18),IF($H$9=6,VLOOKUP(6,Feuil1!$D$2:$AC$22,18),IF($H$9=7,VLOOKUP(7,Feuil1!$D$2:$AC$22,18),IF($H$9=8,VLOOKUP(8,Feuil1!$D$2:$AC$22,18),IF($H$9=9,VLOOKUP(9,Feuil1!$D$2:$AC$22,18),IF($H$9=10,VLOOKUP(10,Feuil1!$D$2:$AC$22,18),IF($H$9=11,VLOOKUP(11,Feuil1!$D$2:$AC$22,18),IF($H$9=12,VLOOKUP(12,Feuil1!$D$2:$AC$22,18),IF($H$9=13,VLOOKUP(13,Feuil1!$D$2:$AC$22,18),IF($H$9=14,VLOOKUP(14,Feuil1!$D$2:$AC$22,18),IF($H$9=15,VLOOKUP(15,Feuil1!$D$2:$AC$22,18),IF($H$9=16,VLOOKUP(16,Feuil1!$D$2:$AC$22,18),IF($H$9=17,VLOOKUP(17,Feuil1!$D$2:$AC$22,18),IF($H$9=18,VLOOKUP(18,Feuil1!$D$2:$AC$22,18),IF($H$9=19,VLOOKUP(19,Feuil1!$D$2:$AC$22,18),IF($H$9=20,VLOOKUP(20,Feuil1!$D$2:$AC$22,18),IF($H$9=21,VLOOKUP(21,Feuil1!$D$2:$AC$22,18))))))))))))))))))))))</f>
        <v>0</v>
      </c>
      <c r="C42" s="8"/>
      <c r="D42" s="52" t="str">
        <f t="shared" si="4"/>
        <v/>
      </c>
      <c r="E42" s="121"/>
      <c r="F42" s="122"/>
      <c r="G42" s="14"/>
      <c r="H42" s="17" t="str">
        <f t="shared" si="5"/>
        <v/>
      </c>
      <c r="I42" s="17" t="str">
        <f t="shared" si="3"/>
        <v/>
      </c>
    </row>
    <row r="43" spans="1:9" ht="27.75" customHeight="1" x14ac:dyDescent="0.25">
      <c r="A43" s="53" t="s">
        <v>151</v>
      </c>
      <c r="B43" s="51" t="b">
        <f>IF($H$9=1,VLOOKUP(1,Feuil1!$D$2:$AC$22,19),IF($H$9=2,VLOOKUP(2,Feuil1!$D$2:$AC$22,19),IF($H$9=3,VLOOKUP(3,Feuil1!$D$2:$AC$22,19),IF($H$9=4,VLOOKUP(4,Feuil1!$D$2:$AC$22,19),IF($H$9=5,VLOOKUP(5,Feuil1!$D$2:$AC$22,19),IF($H$9=6,VLOOKUP(6,Feuil1!$D$2:$AC$22,19),IF($H$9=7,VLOOKUP(7,Feuil1!$D$2:$AC$22,19),IF($H$9=8,VLOOKUP(8,Feuil1!$D$2:$AC$22,19),IF($H$9=9,VLOOKUP(9,Feuil1!$D$2:$AC$22,19),IF($H$9=10,VLOOKUP(10,Feuil1!$D$2:$AC$22,19),IF($H$9=11,VLOOKUP(11,Feuil1!$D$2:$AC$22,19),IF($H$9=12,VLOOKUP(12,Feuil1!$D$2:$AC$22,19),IF($H$9=13,VLOOKUP(13,Feuil1!$D$2:$AC$22,19),IF($H$9=14,VLOOKUP(14,Feuil1!$D$2:$AC$22,19),IF($H$9=15,VLOOKUP(15,Feuil1!$D$2:$AC$22,19),IF($H$9=16,VLOOKUP(16,Feuil1!$D$2:$AC$22,19),IF($H$9=17,VLOOKUP(17,Feuil1!$D$2:$AC$22,19),IF($H$9=18,VLOOKUP(18,Feuil1!$D$2:$AC$22,19),IF($H$9=19,VLOOKUP(19,Feuil1!$D$2:$AC$22,19),IF($H$9=20,VLOOKUP(20,Feuil1!$D$2:$AC$22,19),IF($H$9=21,VLOOKUP(21,Feuil1!$D$2:$AC$22,19))))))))))))))))))))))</f>
        <v>0</v>
      </c>
      <c r="C43" s="8"/>
      <c r="D43" s="52" t="str">
        <f t="shared" si="4"/>
        <v/>
      </c>
      <c r="E43" s="121"/>
      <c r="F43" s="122"/>
      <c r="G43" s="14"/>
      <c r="H43" s="17" t="str">
        <f t="shared" si="5"/>
        <v/>
      </c>
      <c r="I43" s="17" t="str">
        <f t="shared" si="3"/>
        <v/>
      </c>
    </row>
    <row r="44" spans="1:9" ht="32.25" customHeight="1" x14ac:dyDescent="0.25">
      <c r="A44" s="53" t="s">
        <v>89</v>
      </c>
      <c r="B44" s="51" t="b">
        <f>IF($H$9=1,VLOOKUP(1,Feuil1!$D$2:$AC$22,20),IF($H$9=2,VLOOKUP(2,Feuil1!$D$2:$AC$22,20),IF($H$9=3,VLOOKUP(3,Feuil1!$D$2:$AC$22,20),IF($H$9=4,VLOOKUP(4,Feuil1!$D$2:$AC$22,20),IF($H$9=5,VLOOKUP(5,Feuil1!$D$2:$AC$22,20),IF($H$9=6,VLOOKUP(6,Feuil1!$D$2:$AC$22,20),IF($H$9=7,VLOOKUP(7,Feuil1!$D$2:$AC$22,20),IF($H$9=8,VLOOKUP(8,Feuil1!$D$2:$AC$22,20),IF($H$9=9,VLOOKUP(9,Feuil1!$D$2:$AC$22,20),IF($H$9=10,VLOOKUP(10,Feuil1!$D$2:$AC$22,20),IF($H$9=11,VLOOKUP(11,Feuil1!$D$2:$AC$22,20),IF($H$9=12,VLOOKUP(12,Feuil1!$D$2:$AC$22,20),IF($H$9=13,VLOOKUP(13,Feuil1!$D$2:$AC$22,20),IF($H$9=14,VLOOKUP(14,Feuil1!$D$2:$AC$22,20),IF($H$9=15,VLOOKUP(15,Feuil1!$D$2:$AC$22,20),IF($H$9=16,VLOOKUP(16,Feuil1!$D$2:$AC$22,20),IF($H$9=17,VLOOKUP(17,Feuil1!$D$2:$AC$22,20),IF($H$9=18,VLOOKUP(18,Feuil1!$D$2:$AC$22,20),IF($H$9=19,VLOOKUP(19,Feuil1!$D$2:$AC$22,20),IF($H$9=20,VLOOKUP(20,Feuil1!$D$2:$AC$22,20),IF($H$9=21,VLOOKUP(21,Feuil1!$D$2:$AC$22,20))))))))))))))))))))))</f>
        <v>0</v>
      </c>
      <c r="C44" s="8"/>
      <c r="D44" s="52" t="str">
        <f t="shared" si="4"/>
        <v/>
      </c>
      <c r="E44" s="121"/>
      <c r="F44" s="122"/>
      <c r="G44" s="14"/>
      <c r="H44" s="17" t="str">
        <f t="shared" si="5"/>
        <v/>
      </c>
      <c r="I44" s="17" t="str">
        <f t="shared" si="3"/>
        <v/>
      </c>
    </row>
    <row r="45" spans="1:9" ht="27.75" customHeight="1" x14ac:dyDescent="0.25">
      <c r="A45" s="50" t="s">
        <v>170</v>
      </c>
      <c r="B45" s="51" t="b">
        <f>IF($H$9=1,VLOOKUP(1,Feuil1!$D$2:$AC$22,21),IF($H$9=2,VLOOKUP(2,Feuil1!$D$2:$AC$22,21),IF($H$9=3,VLOOKUP(3,Feuil1!$D$2:$AC$22,21),IF($H$9=4,VLOOKUP(4,Feuil1!$D$2:$AC$22,21),IF($H$9=5,VLOOKUP(5,Feuil1!$D$2:$AC$22,21),IF($H$9=6,VLOOKUP(6,Feuil1!$D$2:$AC$22,21),IF($H$9=7,VLOOKUP(7,Feuil1!$D$2:$AC$22,21),IF($H$9=8,VLOOKUP(8,Feuil1!$D$2:$AC$22,21),IF($H$9=9,VLOOKUP(9,Feuil1!$D$2:$AC$22,21),IF($H$9=10,VLOOKUP(10,Feuil1!$D$2:$AC$22,21),IF($H$9=11,VLOOKUP(11,Feuil1!$D$2:$AC$22,21),IF($H$9=12,VLOOKUP(12,Feuil1!$D$2:$AC$22,21),IF($H$9=13,VLOOKUP(13,Feuil1!$D$2:$AC$22,21),IF($H$9=14,VLOOKUP(14,Feuil1!$D$2:$AC$22,21),IF($H$9=15,VLOOKUP(15,Feuil1!$D$2:$AC$22,21),IF($H$9=16,VLOOKUP(16,Feuil1!$D$2:$AC$22,21),IF($H$9=17,VLOOKUP(17,Feuil1!$D$2:$AC$22,21),IF($H$9=18,VLOOKUP(18,Feuil1!$D$2:$AC$22,21),IF($H$9=19,VLOOKUP(19,Feuil1!$D$2:$AC$22,21),IF($H$9=20,VLOOKUP(20,Feuil1!$D$2:$AC$22,21),IF($H$9=21,VLOOKUP(21,Feuil1!$D$2:$AC$22,21))))))))))))))))))))))</f>
        <v>0</v>
      </c>
      <c r="C45" s="8"/>
      <c r="D45" s="52" t="str">
        <f t="shared" si="4"/>
        <v/>
      </c>
      <c r="E45" s="121"/>
      <c r="F45" s="122"/>
      <c r="G45" s="14"/>
      <c r="H45" s="17" t="str">
        <f t="shared" si="5"/>
        <v/>
      </c>
      <c r="I45" s="17" t="str">
        <f t="shared" si="3"/>
        <v/>
      </c>
    </row>
    <row r="46" spans="1:9" ht="24" customHeight="1" x14ac:dyDescent="0.25">
      <c r="A46" s="50" t="s">
        <v>91</v>
      </c>
      <c r="B46" s="51" t="b">
        <f>IF($H$9=1,VLOOKUP(1,Feuil1!$D$2:$AC$22,22),IF($H$9=2,VLOOKUP(2,Feuil1!$D$2:$AC$22,22),IF($H$9=3,VLOOKUP(3,Feuil1!$D$2:$AC$22,22),IF($H$9=4,VLOOKUP(4,Feuil1!$D$2:$AC$22,22),IF($H$9=5,VLOOKUP(5,Feuil1!$D$2:$AC$22,22),IF($H$9=6,VLOOKUP(6,Feuil1!$D$2:$AC$22,22),IF($H$9=7,VLOOKUP(7,Feuil1!$D$2:$AC$22,22),IF($H$9=8,VLOOKUP(8,Feuil1!$D$2:$AC$22,22),IF($H$9=9,VLOOKUP(9,Feuil1!$D$2:$AC$22,22),IF($H$9=10,VLOOKUP(10,Feuil1!$D$2:$AC$22,22),IF($H$9=11,VLOOKUP(11,Feuil1!$D$2:$AC$22,22),IF($H$9=12,VLOOKUP(12,Feuil1!$D$2:$AC$22,22),IF($H$9=13,VLOOKUP(13,Feuil1!$D$2:$AC$22,22),IF($H$9=14,VLOOKUP(14,Feuil1!$D$2:$AC$22,22),IF($H$9=15,VLOOKUP(15,Feuil1!$D$2:$AC$22,22),IF($H$9=16,VLOOKUP(16,Feuil1!$D$2:$AC$22,22),IF($H$9=17,VLOOKUP(17,Feuil1!$D$2:$AC$22,22),IF($H$9=18,VLOOKUP(18,Feuil1!$D$2:$AC$22,22),IF($H$9=19,VLOOKUP(19,Feuil1!$D$2:$AC$22,22),IF($H$9=20,VLOOKUP(20,Feuil1!$D$2:$AC$22,22),IF($H$9=21,VLOOKUP(21,Feuil1!$D$2:$AC$22,22))))))))))))))))))))))</f>
        <v>0</v>
      </c>
      <c r="C46" s="8"/>
      <c r="D46" s="52" t="str">
        <f t="shared" si="4"/>
        <v/>
      </c>
      <c r="E46" s="121"/>
      <c r="F46" s="122"/>
      <c r="G46" s="14"/>
      <c r="H46" s="17" t="str">
        <f t="shared" si="5"/>
        <v/>
      </c>
      <c r="I46" s="17" t="str">
        <f t="shared" si="3"/>
        <v/>
      </c>
    </row>
    <row r="47" spans="1:9" ht="27.75" customHeight="1" x14ac:dyDescent="0.25">
      <c r="A47" s="54" t="s">
        <v>152</v>
      </c>
      <c r="B47" s="55" t="b">
        <f>IF($H$9=1,VLOOKUP(1,Feuil1!$D$2:$AC$24,23),IF($H$9=2,VLOOKUP(2,Feuil1!$D$2:$AC$24,23),IF($H$9=3,VLOOKUP(3,Feuil1!$D$2:$AC$24,23),IF($H$9=4,VLOOKUP(4,Feuil1!$D$2:$AC$24,23),IF($H$9=5,VLOOKUP(5,Feuil1!$D$2:$AC$24,23),IF($H$9=6,VLOOKUP(6,Feuil1!$D$2:$AC$24,23),IF($H$9=7,VLOOKUP(7,Feuil1!$D$2:$AC$24,23),IF($H$9=8,VLOOKUP(8,Feuil1!$D$2:$AC$24,23),IF($H$9=9,VLOOKUP(9,Feuil1!$D$2:$AC$24,23),IF($H$9=10,VLOOKUP(10,Feuil1!$D$2:$AC$24,23),IF($H$9=11,VLOOKUP(11,Feuil1!$D$2:$AC$24,23),IF($H$9=12,VLOOKUP(12,Feuil1!$D$2:$AC$24,23),IF($H$9=13,VLOOKUP(13,Feuil1!$D$2:$AC$24,23),IF($H$9=14,VLOOKUP(14,Feuil1!$D$2:$AC$24,23),IF($H$9=15,VLOOKUP(15,Feuil1!$D$2:$AC$24,23),IF($H$9=16,VLOOKUP(16,Feuil1!$D$2:$AC$24,23),IF($H$9=17,VLOOKUP(17,Feuil1!$D$2:$AC$24,23),IF($H$9=18,VLOOKUP(18,Feuil1!$D$2:$AC$24,23),IF($H$9=19,VLOOKUP(19,Feuil1!$D$2:$AC$24,23),IF($H$9=20,VLOOKUP(20,Feuil1!$D$2:$AC$24,23),IF($H$9=21,VLOOKUP(21,Feuil1!$D$2:$AC$24,23))))))))))))))))))))))</f>
        <v>0</v>
      </c>
      <c r="C47" s="9"/>
      <c r="D47" s="52" t="str">
        <f t="shared" si="4"/>
        <v/>
      </c>
      <c r="E47" s="135"/>
      <c r="F47" s="136"/>
      <c r="G47" s="14"/>
      <c r="H47" s="17" t="str">
        <f t="shared" ref="H47" si="6">IF(C47="","",IF(C47="NON",1,0))</f>
        <v/>
      </c>
      <c r="I47" s="17" t="str">
        <f t="shared" ref="I47" si="7">IF(C47="A VERIFIER",1,"")</f>
        <v/>
      </c>
    </row>
    <row r="48" spans="1:9" ht="24" customHeight="1" x14ac:dyDescent="0.25">
      <c r="A48" s="54" t="s">
        <v>92</v>
      </c>
      <c r="B48" s="55" t="b">
        <f>IF($H$9=1,VLOOKUP(1,Feuil1!$D$2:$AC$22,24),IF($H$9=2,VLOOKUP(2,Feuil1!$D$2:$AC$22,24),IF($H$9=3,VLOOKUP(3,Feuil1!$D$2:$AC$22,24),IF($H$9=4,VLOOKUP(4,Feuil1!$D$2:$AC$22,24),IF($H$9=5,VLOOKUP(5,Feuil1!$D$2:$AC$22,24),IF($H$9=6,VLOOKUP(6,Feuil1!$D$2:$AC$22,24),IF($H$9=7,VLOOKUP(7,Feuil1!$D$2:$AC$22,24),IF($H$9=8,VLOOKUP(8,Feuil1!$D$2:$AC$22,24),IF($H$9=9,VLOOKUP(9,Feuil1!$D$2:$AC$22,24),IF($H$9=10,VLOOKUP(10,Feuil1!$D$2:$AC$22,24),IF($H$9=11,VLOOKUP(11,Feuil1!$D$2:$AC$22,24),IF($H$9=12,VLOOKUP(12,Feuil1!$D$2:$AC$22,24),IF($H$9=13,VLOOKUP(13,Feuil1!$D$2:$AC$22,24),IF($H$9=14,VLOOKUP(14,Feuil1!$D$2:$AC$22,24),IF($H$9=15,VLOOKUP(15,Feuil1!$D$2:$AC$22,24),IF($H$9=16,VLOOKUP(16,Feuil1!$D$2:$AC$22,24),IF($H$9=17,VLOOKUP(17,Feuil1!$D$2:$AC$22,24),IF($H$9=18,VLOOKUP(18,Feuil1!$D$2:$AC$22,24),IF($H$9=19,VLOOKUP(19,Feuil1!$D$2:$AC$22,24),IF($H$9=20,VLOOKUP(20,Feuil1!$D$2:$AC$22,24),IF($H$9=21,VLOOKUP(21,Feuil1!$D$2:$AC$22,24))))))))))))))))))))))</f>
        <v>0</v>
      </c>
      <c r="C48" s="9"/>
      <c r="D48" s="52" t="str">
        <f t="shared" si="4"/>
        <v/>
      </c>
      <c r="E48" s="135"/>
      <c r="F48" s="136"/>
      <c r="G48" s="14"/>
      <c r="H48" s="17" t="str">
        <f t="shared" si="5"/>
        <v/>
      </c>
      <c r="I48" s="17" t="str">
        <f t="shared" si="3"/>
        <v/>
      </c>
    </row>
    <row r="49" spans="1:9" ht="27.75" customHeight="1" x14ac:dyDescent="0.25">
      <c r="A49" s="54" t="s">
        <v>143</v>
      </c>
      <c r="B49" s="55" t="b">
        <f>IF($H$9=1,VLOOKUP(1,Feuil1!$D$2:$AB$22,25),IF($H$9=2,VLOOKUP(2,Feuil1!$D$2:$AB$22,25),IF($H$9=3,VLOOKUP(3,Feuil1!$D$2:$AB$22,25),IF($H$9=4,VLOOKUP(4,Feuil1!$D$2:$AB$22,25),IF($H$9=5,VLOOKUP(5,Feuil1!$D$2:$AB$22,25),IF($H$9=6,VLOOKUP(6,Feuil1!$D$2:$AB$22,25),IF($H$9=7,VLOOKUP(7,Feuil1!$D$2:$AB$22,25),IF($H$9=8,VLOOKUP(8,Feuil1!$D$2:$AB$22,25),IF($H$9=9,VLOOKUP(9,Feuil1!$D$2:$AB$22,25),IF($H$9=10,VLOOKUP(10,Feuil1!$D$2:$AB$22,25),IF($H$9=11,VLOOKUP(11,Feuil1!$D$2:$AB$22,25),IF($H$9=12,VLOOKUP(12,Feuil1!$D$2:$AB$22,25),IF($H$9=13,VLOOKUP(13,Feuil1!$D$2:$AB$22,25),IF($H$9=14,VLOOKUP(14,Feuil1!$D$2:$AB$22,25),IF($H$9=15,VLOOKUP(15,Feuil1!$D$2:$AB$22,25),IF($H$9=16,VLOOKUP(16,Feuil1!$D$2:$AB$22,25),IF($H$9=17,VLOOKUP(17,Feuil1!$D$2:$AB$22,25),IF($H$9=18,VLOOKUP(18,Feuil1!$D$2:$AB$22,25),IF($H$9=19,VLOOKUP(19,Feuil1!$D$2:$AB$22,25),IF($H$9=20,VLOOKUP(20,Feuil1!$D$2:$AB$22,25),IF($H$9=21,VLOOKUP(21,Feuil1!$D$2:$AB$22,25))))))))))))))))))))))</f>
        <v>0</v>
      </c>
      <c r="C49" s="9"/>
      <c r="D49" s="52" t="str">
        <f t="shared" si="4"/>
        <v/>
      </c>
      <c r="E49" s="66"/>
      <c r="F49" s="67"/>
      <c r="G49" s="14"/>
      <c r="H49" s="17" t="str">
        <f t="shared" ref="H49" si="8">IF(C49="","",IF(C49="NON",1,0))</f>
        <v/>
      </c>
      <c r="I49" s="17" t="str">
        <f t="shared" ref="I49" si="9">IF(C49="A VERIFIER",1,"")</f>
        <v/>
      </c>
    </row>
    <row r="50" spans="1:9" ht="25.5" customHeight="1" thickBot="1" x14ac:dyDescent="0.3">
      <c r="A50" s="56" t="s">
        <v>139</v>
      </c>
      <c r="B50" s="57" t="b">
        <f>IF($H$9=1,VLOOKUP(1,Feuil1!$D$2:$AC$22,26),IF($H$9=2,VLOOKUP(2,Feuil1!$D$2:$AC$22,26),IF($H$9=3,VLOOKUP(3,Feuil1!$D$2:$AC$22,26),IF($H$9=4,VLOOKUP(4,Feuil1!$D$2:$AC$22,26),IF($H$9=5,VLOOKUP(5,Feuil1!$D$2:$AC$22,26),IF($H$9=6,VLOOKUP(6,Feuil1!$D$2:$AC$22,26),IF($H$9=7,VLOOKUP(7,Feuil1!$D$2:$AC$22,26),IF($H$9=8,VLOOKUP(8,Feuil1!$D$2:$AC$22,26),IF($H$9=9,VLOOKUP(9,Feuil1!$D$2:$AC$22,26),IF($H$9=10,VLOOKUP(10,Feuil1!$D$2:$AC$22,26),IF($H$9=11,VLOOKUP(11,Feuil1!$D$2:$AC$22,26),IF($H$9=12,VLOOKUP(12,Feuil1!$D$2:$AC$22,26),IF($H$9=13,VLOOKUP(13,Feuil1!$D$2:$AC$22,26),IF($H$9=14,VLOOKUP(14,Feuil1!$D$2:$AC$22,26),IF($H$9=15,VLOOKUP(15,Feuil1!$D$2:$AC$22,26),IF($H$9=16,VLOOKUP(16,Feuil1!$D$2:$AC$22,26),IF($H$9=17,VLOOKUP(17,Feuil1!$D$2:$AC$22,26),IF($H$9=18,VLOOKUP(18,Feuil1!$D$2:$AC$22,26),IF($H$9=19,VLOOKUP(19,Feuil1!$D$2:$AC$22,26),IF($H$9=20,VLOOKUP(20,Feuil1!$D$2:$AC$22,26),IF($H$9=21,VLOOKUP(21,Feuil1!$D$2:$AC$22,26))))))))))))))))))))))</f>
        <v>0</v>
      </c>
      <c r="C50" s="10"/>
      <c r="D50" s="58" t="str">
        <f t="shared" si="4"/>
        <v/>
      </c>
      <c r="E50" s="138"/>
      <c r="F50" s="139"/>
      <c r="G50" s="14"/>
      <c r="H50" s="17" t="str">
        <f>IF(C50="","",IF(C50="NON",1,0))</f>
        <v/>
      </c>
      <c r="I50" s="17" t="str">
        <f t="shared" si="3"/>
        <v/>
      </c>
    </row>
    <row r="51" spans="1:9" x14ac:dyDescent="0.25">
      <c r="A51" s="59"/>
      <c r="B51" s="60"/>
      <c r="C51" s="61"/>
      <c r="D51" s="62"/>
      <c r="E51" s="61"/>
      <c r="F51" s="61"/>
      <c r="G51" s="14"/>
      <c r="H51" s="17"/>
      <c r="I51" s="17"/>
    </row>
    <row r="52" spans="1:9" x14ac:dyDescent="0.25">
      <c r="A52" s="141"/>
      <c r="B52" s="74"/>
      <c r="C52" s="71"/>
      <c r="D52" s="109"/>
      <c r="E52" s="109"/>
      <c r="F52" s="109"/>
      <c r="G52" s="14"/>
      <c r="H52" s="17"/>
      <c r="I52" s="17"/>
    </row>
    <row r="53" spans="1:9" x14ac:dyDescent="0.25">
      <c r="A53" s="141"/>
      <c r="B53" s="74"/>
      <c r="C53" s="109"/>
      <c r="D53" s="109"/>
      <c r="E53" s="109"/>
      <c r="F53" s="109"/>
      <c r="G53" s="14"/>
      <c r="H53" s="63">
        <f>IF(SUM(H27:H50)="","",SUM(H27:H50))</f>
        <v>0</v>
      </c>
      <c r="I53" s="63">
        <f>IF(SUM(I27:I50)="","",SUM(I27:I50))</f>
        <v>0</v>
      </c>
    </row>
    <row r="54" spans="1:9" ht="44.25" customHeight="1" x14ac:dyDescent="0.25">
      <c r="A54" s="72"/>
      <c r="B54" s="86"/>
      <c r="C54" s="109"/>
      <c r="D54" s="109"/>
      <c r="E54" s="109"/>
      <c r="F54" s="109"/>
      <c r="G54" s="14"/>
      <c r="H54" s="80"/>
      <c r="I54" s="80"/>
    </row>
    <row r="55" spans="1:9" ht="30" customHeight="1" x14ac:dyDescent="0.25">
      <c r="A55" s="72"/>
      <c r="B55" s="74"/>
      <c r="C55" s="109"/>
      <c r="D55" s="109"/>
      <c r="E55" s="109"/>
      <c r="F55" s="109"/>
      <c r="G55" s="14"/>
      <c r="H55" s="80"/>
      <c r="I55" s="80"/>
    </row>
    <row r="56" spans="1:9" ht="36" customHeight="1" x14ac:dyDescent="0.25">
      <c r="A56" s="73"/>
      <c r="B56" s="74"/>
      <c r="C56" s="109"/>
      <c r="D56" s="109"/>
      <c r="E56" s="109"/>
      <c r="F56" s="109"/>
      <c r="G56" s="14"/>
      <c r="H56" s="80"/>
      <c r="I56" s="80"/>
    </row>
    <row r="57" spans="1:9" ht="30.75" customHeight="1" x14ac:dyDescent="0.25">
      <c r="A57" s="59"/>
      <c r="B57" s="60"/>
      <c r="C57" s="61"/>
      <c r="D57" s="62"/>
      <c r="E57" s="61"/>
      <c r="F57" s="61"/>
      <c r="G57" s="14"/>
      <c r="H57" s="70"/>
      <c r="I57" s="70"/>
    </row>
    <row r="58" spans="1:9" ht="99" customHeight="1" x14ac:dyDescent="0.25">
      <c r="A58" s="140"/>
      <c r="B58" s="140"/>
      <c r="C58" s="140"/>
      <c r="D58" s="140"/>
      <c r="E58" s="140"/>
      <c r="F58" s="140"/>
      <c r="G58" s="14"/>
      <c r="H58" s="70"/>
      <c r="I58" s="70"/>
    </row>
    <row r="59" spans="1:9" ht="24.75" customHeight="1" x14ac:dyDescent="0.25">
      <c r="A59" s="142"/>
      <c r="B59" s="74"/>
      <c r="C59" s="74"/>
      <c r="D59" s="74"/>
      <c r="E59" s="74"/>
      <c r="F59" s="74"/>
      <c r="G59" s="14"/>
      <c r="H59" s="70"/>
      <c r="I59" s="70"/>
    </row>
    <row r="60" spans="1:9" ht="12.75" customHeight="1" x14ac:dyDescent="0.25">
      <c r="A60" s="142"/>
      <c r="B60" s="75"/>
      <c r="C60" s="75"/>
      <c r="D60" s="87"/>
      <c r="E60" s="87"/>
      <c r="F60" s="87"/>
      <c r="G60" s="14"/>
      <c r="H60" s="70"/>
      <c r="I60" s="70"/>
    </row>
    <row r="61" spans="1:9" ht="24.75" customHeight="1" x14ac:dyDescent="0.25">
      <c r="A61" s="76"/>
      <c r="B61" s="88"/>
      <c r="C61" s="71"/>
      <c r="D61" s="71"/>
      <c r="E61" s="71"/>
      <c r="F61" s="71"/>
      <c r="G61" s="14"/>
      <c r="H61" s="70"/>
      <c r="I61" s="70"/>
    </row>
    <row r="62" spans="1:9" ht="16.5" customHeight="1" x14ac:dyDescent="0.25">
      <c r="A62" s="76"/>
      <c r="B62" s="71"/>
      <c r="C62" s="71"/>
      <c r="D62" s="71"/>
      <c r="E62" s="71"/>
      <c r="F62" s="71"/>
      <c r="G62" s="14"/>
      <c r="H62" s="70"/>
      <c r="I62" s="70"/>
    </row>
    <row r="63" spans="1:9" ht="16.5" customHeight="1" x14ac:dyDescent="0.25">
      <c r="A63" s="76"/>
      <c r="B63" s="88"/>
      <c r="C63" s="71"/>
      <c r="D63" s="71"/>
      <c r="E63" s="71"/>
      <c r="F63" s="71"/>
      <c r="G63" s="14"/>
      <c r="H63" s="70"/>
      <c r="I63" s="70"/>
    </row>
    <row r="64" spans="1:9" ht="25.5" customHeight="1" x14ac:dyDescent="0.25">
      <c r="A64" s="76"/>
      <c r="B64" s="71"/>
      <c r="C64" s="71"/>
      <c r="D64" s="71"/>
      <c r="E64" s="71"/>
      <c r="F64" s="71"/>
      <c r="G64" s="14"/>
      <c r="H64" s="70"/>
      <c r="I64" s="70"/>
    </row>
    <row r="65" spans="1:9" ht="12.75" customHeight="1" x14ac:dyDescent="0.25">
      <c r="A65" s="59"/>
      <c r="B65" s="60"/>
      <c r="C65" s="61"/>
      <c r="D65" s="62"/>
      <c r="E65" s="61"/>
      <c r="F65" s="61"/>
      <c r="G65" s="14"/>
      <c r="H65" s="70"/>
      <c r="I65" s="70"/>
    </row>
    <row r="66" spans="1:9" ht="21" customHeight="1" x14ac:dyDescent="0.25">
      <c r="A66" s="140"/>
      <c r="B66" s="140"/>
      <c r="C66" s="140"/>
      <c r="D66" s="140"/>
      <c r="E66" s="140"/>
      <c r="F66" s="140"/>
      <c r="G66" s="14"/>
      <c r="H66" s="70"/>
      <c r="I66" s="70"/>
    </row>
    <row r="67" spans="1:9" x14ac:dyDescent="0.25">
      <c r="A67" s="73"/>
      <c r="B67" s="140"/>
      <c r="C67" s="140"/>
      <c r="D67" s="140"/>
      <c r="E67" s="140"/>
      <c r="F67" s="140"/>
      <c r="G67" s="14"/>
      <c r="H67" s="70"/>
      <c r="I67" s="70"/>
    </row>
    <row r="68" spans="1:9" ht="17.25" customHeight="1" x14ac:dyDescent="0.25">
      <c r="A68" s="77"/>
      <c r="B68" s="140"/>
      <c r="C68" s="140"/>
      <c r="D68" s="140"/>
      <c r="E68" s="140"/>
      <c r="F68" s="140"/>
      <c r="G68" s="14"/>
      <c r="H68" s="70"/>
      <c r="I68" s="70"/>
    </row>
    <row r="69" spans="1:9" ht="18.75" customHeight="1" x14ac:dyDescent="0.25">
      <c r="A69" s="77"/>
      <c r="B69" s="140"/>
      <c r="C69" s="140"/>
      <c r="D69" s="140"/>
      <c r="E69" s="140"/>
      <c r="F69" s="140"/>
      <c r="G69" s="14"/>
      <c r="H69" s="70"/>
      <c r="I69" s="70"/>
    </row>
    <row r="70" spans="1:9" ht="17.25" customHeight="1" x14ac:dyDescent="0.25">
      <c r="A70" s="59"/>
      <c r="B70" s="60"/>
      <c r="C70" s="61"/>
      <c r="D70" s="62"/>
      <c r="E70" s="61"/>
      <c r="F70" s="61"/>
      <c r="G70" s="14"/>
      <c r="H70" s="70"/>
      <c r="I70" s="70"/>
    </row>
    <row r="71" spans="1:9" ht="18" customHeight="1" x14ac:dyDescent="0.25">
      <c r="A71" s="140"/>
      <c r="B71" s="140"/>
      <c r="C71" s="140"/>
      <c r="D71" s="140"/>
      <c r="E71" s="140"/>
      <c r="F71" s="140"/>
      <c r="G71" s="14"/>
      <c r="H71" s="70"/>
      <c r="I71" s="70"/>
    </row>
    <row r="72" spans="1:9" ht="17.25" customHeight="1" x14ac:dyDescent="0.25">
      <c r="A72" s="110"/>
      <c r="B72" s="74"/>
      <c r="C72" s="71"/>
      <c r="D72" s="109"/>
      <c r="E72" s="109"/>
      <c r="F72" s="109"/>
      <c r="G72" s="14"/>
      <c r="H72" s="70"/>
      <c r="I72" s="70"/>
    </row>
    <row r="73" spans="1:9" ht="12.75" customHeight="1" x14ac:dyDescent="0.25">
      <c r="A73" s="110"/>
      <c r="B73" s="74"/>
      <c r="C73" s="109"/>
      <c r="D73" s="109"/>
      <c r="E73" s="109"/>
      <c r="F73" s="109"/>
      <c r="G73" s="14"/>
      <c r="H73" s="70"/>
      <c r="I73" s="70"/>
    </row>
    <row r="74" spans="1:9" ht="19.5" customHeight="1" x14ac:dyDescent="0.25">
      <c r="A74" s="78"/>
      <c r="B74" s="80"/>
      <c r="C74" s="109"/>
      <c r="D74" s="109"/>
      <c r="E74" s="109"/>
      <c r="F74" s="109"/>
      <c r="G74" s="14"/>
      <c r="H74" s="70"/>
      <c r="I74" s="70"/>
    </row>
    <row r="75" spans="1:9" ht="22.5" customHeight="1" x14ac:dyDescent="0.25">
      <c r="A75" s="79"/>
      <c r="B75" s="80"/>
      <c r="C75" s="80"/>
      <c r="D75" s="80"/>
      <c r="E75" s="80"/>
      <c r="F75" s="80"/>
      <c r="G75" s="14"/>
      <c r="H75" s="70"/>
      <c r="I75" s="70"/>
    </row>
    <row r="76" spans="1:9" ht="16.5" x14ac:dyDescent="0.25">
      <c r="A76" s="108"/>
      <c r="B76" s="108"/>
      <c r="C76" s="108"/>
      <c r="D76" s="108"/>
      <c r="E76" s="108"/>
      <c r="F76" s="108"/>
      <c r="G76" s="14"/>
      <c r="H76" s="70"/>
      <c r="I76" s="70"/>
    </row>
    <row r="77" spans="1:9" x14ac:dyDescent="0.25">
      <c r="A77" s="110"/>
      <c r="B77" s="74"/>
      <c r="C77" s="71"/>
      <c r="D77" s="109"/>
      <c r="E77" s="109"/>
      <c r="F77" s="109"/>
      <c r="G77" s="14"/>
      <c r="H77" s="70"/>
      <c r="I77" s="70"/>
    </row>
    <row r="78" spans="1:9" x14ac:dyDescent="0.25">
      <c r="A78" s="110"/>
      <c r="B78" s="74"/>
      <c r="C78" s="109"/>
      <c r="D78" s="109"/>
      <c r="E78" s="109"/>
      <c r="F78" s="109"/>
      <c r="G78" s="14"/>
      <c r="H78" s="70"/>
      <c r="I78" s="70"/>
    </row>
    <row r="79" spans="1:9" x14ac:dyDescent="0.25">
      <c r="A79" s="110"/>
      <c r="B79" s="74"/>
      <c r="C79" s="71"/>
      <c r="D79" s="109"/>
      <c r="E79" s="109"/>
      <c r="F79" s="109"/>
      <c r="G79" s="14"/>
      <c r="H79" s="70"/>
      <c r="I79" s="70"/>
    </row>
    <row r="80" spans="1:9" x14ac:dyDescent="0.25">
      <c r="A80" s="110"/>
      <c r="B80" s="74"/>
      <c r="C80" s="109"/>
      <c r="D80" s="109"/>
      <c r="E80" s="109"/>
      <c r="F80" s="109"/>
      <c r="G80" s="14"/>
      <c r="H80" s="70"/>
      <c r="I80" s="70"/>
    </row>
    <row r="81" spans="1:9" x14ac:dyDescent="0.25">
      <c r="A81" s="110"/>
      <c r="B81" s="74"/>
      <c r="C81" s="71"/>
      <c r="D81" s="109"/>
      <c r="E81" s="109"/>
      <c r="F81" s="109"/>
      <c r="G81" s="14"/>
      <c r="H81" s="70"/>
      <c r="I81" s="70"/>
    </row>
    <row r="82" spans="1:9" x14ac:dyDescent="0.25">
      <c r="A82" s="110"/>
      <c r="B82" s="74"/>
      <c r="C82" s="109"/>
      <c r="D82" s="109"/>
      <c r="E82" s="109"/>
      <c r="F82" s="109"/>
      <c r="G82" s="14"/>
      <c r="H82" s="70"/>
      <c r="I82" s="70"/>
    </row>
    <row r="83" spans="1:9" x14ac:dyDescent="0.25">
      <c r="A83" s="79"/>
      <c r="B83" s="80"/>
      <c r="C83" s="80"/>
      <c r="D83" s="80"/>
      <c r="E83" s="80"/>
      <c r="F83" s="80"/>
      <c r="G83" s="14"/>
      <c r="H83" s="70"/>
      <c r="I83" s="70"/>
    </row>
    <row r="84" spans="1:9" ht="16.5" x14ac:dyDescent="0.25">
      <c r="A84" s="108"/>
      <c r="B84" s="108"/>
      <c r="C84" s="108"/>
      <c r="D84" s="108"/>
      <c r="E84" s="108"/>
      <c r="F84" s="108"/>
      <c r="G84" s="14"/>
      <c r="H84" s="70"/>
      <c r="I84" s="70"/>
    </row>
    <row r="85" spans="1:9" ht="16.5" x14ac:dyDescent="0.25">
      <c r="A85" s="106"/>
      <c r="B85" s="106"/>
      <c r="C85" s="107"/>
      <c r="D85" s="107"/>
      <c r="E85" s="107"/>
      <c r="F85" s="107"/>
      <c r="G85" s="14"/>
      <c r="H85" s="70"/>
      <c r="I85" s="70"/>
    </row>
    <row r="86" spans="1:9" x14ac:dyDescent="0.25">
      <c r="A86" s="80"/>
      <c r="B86" s="80"/>
      <c r="C86" s="80"/>
      <c r="D86" s="80"/>
      <c r="E86" s="80"/>
      <c r="F86" s="80"/>
      <c r="H86" s="70"/>
      <c r="I86" s="70"/>
    </row>
    <row r="87" spans="1:9" x14ac:dyDescent="0.25">
      <c r="H87" s="70"/>
      <c r="I87" s="70"/>
    </row>
    <row r="88" spans="1:9" x14ac:dyDescent="0.25">
      <c r="H88" s="70"/>
      <c r="I88" s="70"/>
    </row>
    <row r="89" spans="1:9" x14ac:dyDescent="0.25">
      <c r="H89" s="70"/>
      <c r="I89" s="70"/>
    </row>
  </sheetData>
  <sheetProtection algorithmName="SHA-512" hashValue="odxHf8HdcjZ0x7v+Rq7hR1UVh1EwFExHI4CjGTEVu4woImPm7Eo5Lvm+gzgWzLe41Skw2kzfENJQ2QNnMQUCPQ==" saltValue="+kMIUlPRWPrWeaujZCTevg==" spinCount="100000" sheet="1" objects="1" scenarios="1" formatColumns="0" formatRows="0" selectLockedCells="1"/>
  <mergeCells count="64">
    <mergeCell ref="A66:F66"/>
    <mergeCell ref="D77:F77"/>
    <mergeCell ref="D72:F72"/>
    <mergeCell ref="A72:A73"/>
    <mergeCell ref="A71:F71"/>
    <mergeCell ref="B69:F69"/>
    <mergeCell ref="E35:F35"/>
    <mergeCell ref="E38:F38"/>
    <mergeCell ref="E39:F39"/>
    <mergeCell ref="E40:F40"/>
    <mergeCell ref="E41:F41"/>
    <mergeCell ref="E42:F42"/>
    <mergeCell ref="E43:F43"/>
    <mergeCell ref="D79:F79"/>
    <mergeCell ref="E50:F50"/>
    <mergeCell ref="C56:F56"/>
    <mergeCell ref="C55:F55"/>
    <mergeCell ref="C54:F54"/>
    <mergeCell ref="B68:F68"/>
    <mergeCell ref="B67:F67"/>
    <mergeCell ref="A58:F58"/>
    <mergeCell ref="A52:A53"/>
    <mergeCell ref="C53:F53"/>
    <mergeCell ref="A59:A60"/>
    <mergeCell ref="D52:F52"/>
    <mergeCell ref="C73:F74"/>
    <mergeCell ref="A77:A78"/>
    <mergeCell ref="D4:E4"/>
    <mergeCell ref="C78:F78"/>
    <mergeCell ref="A76:F76"/>
    <mergeCell ref="H3:I3"/>
    <mergeCell ref="E29:F29"/>
    <mergeCell ref="E30:F30"/>
    <mergeCell ref="E48:F48"/>
    <mergeCell ref="E44:F44"/>
    <mergeCell ref="E45:F45"/>
    <mergeCell ref="E46:F46"/>
    <mergeCell ref="E47:F47"/>
    <mergeCell ref="E37:F37"/>
    <mergeCell ref="D3:E3"/>
    <mergeCell ref="E31:F31"/>
    <mergeCell ref="E32:F32"/>
    <mergeCell ref="E33:F33"/>
    <mergeCell ref="E24:F24"/>
    <mergeCell ref="D6:F6"/>
    <mergeCell ref="E26:F26"/>
    <mergeCell ref="E27:F27"/>
    <mergeCell ref="E28:F28"/>
    <mergeCell ref="A1:F1"/>
    <mergeCell ref="A85:B85"/>
    <mergeCell ref="C85:F85"/>
    <mergeCell ref="A84:F84"/>
    <mergeCell ref="D81:F81"/>
    <mergeCell ref="A79:A80"/>
    <mergeCell ref="C80:F80"/>
    <mergeCell ref="A16:A19"/>
    <mergeCell ref="B10:F10"/>
    <mergeCell ref="B9:F9"/>
    <mergeCell ref="A12:F12"/>
    <mergeCell ref="A81:A82"/>
    <mergeCell ref="C82:F82"/>
    <mergeCell ref="E34:F34"/>
    <mergeCell ref="E36:F36"/>
    <mergeCell ref="A24:D24"/>
  </mergeCells>
  <conditionalFormatting sqref="B51 B27:B46 B48:B49">
    <cfRule type="containsText" dxfId="65" priority="106" operator="containsText" text="OUI">
      <formula>NOT(ISERROR(SEARCH("OUI",B27)))</formula>
    </cfRule>
    <cfRule type="cellIs" dxfId="64" priority="107" operator="equal">
      <formula>0</formula>
    </cfRule>
  </conditionalFormatting>
  <conditionalFormatting sqref="C51 C27:C46 C48:C49">
    <cfRule type="containsText" dxfId="63" priority="75" operator="containsText" text="A VERIFIER">
      <formula>NOT(ISERROR(SEARCH("A VERIFIER",C27)))</formula>
    </cfRule>
    <cfRule type="containsText" dxfId="62" priority="100" operator="containsText" text="SO">
      <formula>NOT(ISERROR(SEARCH("SO",C27)))</formula>
    </cfRule>
    <cfRule type="containsText" dxfId="61" priority="103" operator="containsText" text="SO">
      <formula>NOT(ISERROR(SEARCH("SO",C27)))</formula>
    </cfRule>
    <cfRule type="containsText" dxfId="60" priority="104" operator="containsText" text="NON">
      <formula>NOT(ISERROR(SEARCH("NON",C27)))</formula>
    </cfRule>
    <cfRule type="containsText" dxfId="59" priority="105" operator="containsText" text="OUI">
      <formula>NOT(ISERROR(SEARCH("OUI",C27)))</formula>
    </cfRule>
  </conditionalFormatting>
  <conditionalFormatting sqref="D27:D51">
    <cfRule type="containsText" dxfId="58" priority="92" operator="containsText" text="A SOLLICITER">
      <formula>NOT(ISERROR(SEARCH("A SOLLICITER",D27)))</formula>
    </cfRule>
    <cfRule type="containsText" dxfId="57" priority="93" operator="containsText" text="RAS">
      <formula>NOT(ISERROR(SEARCH("RAS",D27)))</formula>
    </cfRule>
    <cfRule type="containsText" dxfId="56" priority="96" operator="containsText" text="A solliciter">
      <formula>NOT(ISERROR(SEARCH("A solliciter",D27)))</formula>
    </cfRule>
  </conditionalFormatting>
  <conditionalFormatting sqref="E24:F24">
    <cfRule type="containsText" dxfId="55" priority="88" operator="containsText" text="INCOMPLET">
      <formula>NOT(ISERROR(SEARCH("INCOMPLET",E24)))</formula>
    </cfRule>
    <cfRule type="containsText" dxfId="54" priority="89" operator="containsText" text="COMPLET">
      <formula>NOT(ISERROR(SEARCH("COMPLET",E24)))</formula>
    </cfRule>
  </conditionalFormatting>
  <conditionalFormatting sqref="B4">
    <cfRule type="containsText" dxfId="53" priority="76" operator="containsText" text="A VERIFIER">
      <formula>NOT(ISERROR(SEARCH("A VERIFIER",B4)))</formula>
    </cfRule>
    <cfRule type="containsText" dxfId="52" priority="86" operator="containsText" text="INCOMPLET">
      <formula>NOT(ISERROR(SEARCH("INCOMPLET",B4)))</formula>
    </cfRule>
    <cfRule type="containsText" dxfId="51" priority="87" operator="containsText" text="COMPLET">
      <formula>NOT(ISERROR(SEARCH("COMPLET",B4)))</formula>
    </cfRule>
  </conditionalFormatting>
  <conditionalFormatting sqref="B50">
    <cfRule type="containsText" dxfId="50" priority="73" operator="containsText" text="OUI">
      <formula>NOT(ISERROR(SEARCH("OUI",B50)))</formula>
    </cfRule>
    <cfRule type="cellIs" dxfId="49" priority="74" operator="equal">
      <formula>0</formula>
    </cfRule>
  </conditionalFormatting>
  <conditionalFormatting sqref="C50">
    <cfRule type="containsText" dxfId="48" priority="65" operator="containsText" text="A VERIFIER">
      <formula>NOT(ISERROR(SEARCH("A VERIFIER",C50)))</formula>
    </cfRule>
    <cfRule type="containsText" dxfId="47" priority="69" operator="containsText" text="SO">
      <formula>NOT(ISERROR(SEARCH("SO",C50)))</formula>
    </cfRule>
    <cfRule type="containsText" dxfId="46" priority="70" operator="containsText" text="SO">
      <formula>NOT(ISERROR(SEARCH("SO",C50)))</formula>
    </cfRule>
    <cfRule type="containsText" dxfId="45" priority="71" operator="containsText" text="NON">
      <formula>NOT(ISERROR(SEARCH("NON",C50)))</formula>
    </cfRule>
    <cfRule type="containsText" dxfId="44" priority="72" operator="containsText" text="OUI">
      <formula>NOT(ISERROR(SEARCH("OUI",C50)))</formula>
    </cfRule>
  </conditionalFormatting>
  <conditionalFormatting sqref="B57">
    <cfRule type="containsText" dxfId="43" priority="63" operator="containsText" text="OUI">
      <formula>NOT(ISERROR(SEARCH("OUI",B57)))</formula>
    </cfRule>
    <cfRule type="cellIs" dxfId="42" priority="64" operator="equal">
      <formula>0</formula>
    </cfRule>
  </conditionalFormatting>
  <conditionalFormatting sqref="C57">
    <cfRule type="containsText" dxfId="41" priority="55" operator="containsText" text="A VERIFIER">
      <formula>NOT(ISERROR(SEARCH("A VERIFIER",C57)))</formula>
    </cfRule>
    <cfRule type="containsText" dxfId="40" priority="59" operator="containsText" text="SO">
      <formula>NOT(ISERROR(SEARCH("SO",C57)))</formula>
    </cfRule>
    <cfRule type="containsText" dxfId="39" priority="60" operator="containsText" text="SO">
      <formula>NOT(ISERROR(SEARCH("SO",C57)))</formula>
    </cfRule>
    <cfRule type="containsText" dxfId="38" priority="61" operator="containsText" text="NON">
      <formula>NOT(ISERROR(SEARCH("NON",C57)))</formula>
    </cfRule>
    <cfRule type="containsText" dxfId="37" priority="62" operator="containsText" text="OUI">
      <formula>NOT(ISERROR(SEARCH("OUI",C57)))</formula>
    </cfRule>
  </conditionalFormatting>
  <conditionalFormatting sqref="D57">
    <cfRule type="containsText" dxfId="36" priority="56" operator="containsText" text="A SOLLICITER">
      <formula>NOT(ISERROR(SEARCH("A SOLLICITER",D57)))</formula>
    </cfRule>
    <cfRule type="containsText" dxfId="35" priority="57" operator="containsText" text="RAS">
      <formula>NOT(ISERROR(SEARCH("RAS",D57)))</formula>
    </cfRule>
    <cfRule type="containsText" dxfId="34" priority="58" operator="containsText" text="A solliciter">
      <formula>NOT(ISERROR(SEARCH("A solliciter",D57)))</formula>
    </cfRule>
  </conditionalFormatting>
  <conditionalFormatting sqref="B65">
    <cfRule type="containsText" dxfId="33" priority="53" operator="containsText" text="OUI">
      <formula>NOT(ISERROR(SEARCH("OUI",B65)))</formula>
    </cfRule>
    <cfRule type="cellIs" dxfId="32" priority="54" operator="equal">
      <formula>0</formula>
    </cfRule>
  </conditionalFormatting>
  <conditionalFormatting sqref="C65">
    <cfRule type="containsText" dxfId="31" priority="45" operator="containsText" text="A VERIFIER">
      <formula>NOT(ISERROR(SEARCH("A VERIFIER",C65)))</formula>
    </cfRule>
    <cfRule type="containsText" dxfId="30" priority="49" operator="containsText" text="SO">
      <formula>NOT(ISERROR(SEARCH("SO",C65)))</formula>
    </cfRule>
    <cfRule type="containsText" dxfId="29" priority="50" operator="containsText" text="SO">
      <formula>NOT(ISERROR(SEARCH("SO",C65)))</formula>
    </cfRule>
    <cfRule type="containsText" dxfId="28" priority="51" operator="containsText" text="NON">
      <formula>NOT(ISERROR(SEARCH("NON",C65)))</formula>
    </cfRule>
    <cfRule type="containsText" dxfId="27" priority="52" operator="containsText" text="OUI">
      <formula>NOT(ISERROR(SEARCH("OUI",C65)))</formula>
    </cfRule>
  </conditionalFormatting>
  <conditionalFormatting sqref="D65">
    <cfRule type="containsText" dxfId="26" priority="46" operator="containsText" text="A SOLLICITER">
      <formula>NOT(ISERROR(SEARCH("A SOLLICITER",D65)))</formula>
    </cfRule>
    <cfRule type="containsText" dxfId="25" priority="47" operator="containsText" text="RAS">
      <formula>NOT(ISERROR(SEARCH("RAS",D65)))</formula>
    </cfRule>
    <cfRule type="containsText" dxfId="24" priority="48" operator="containsText" text="A solliciter">
      <formula>NOT(ISERROR(SEARCH("A solliciter",D65)))</formula>
    </cfRule>
  </conditionalFormatting>
  <conditionalFormatting sqref="B70">
    <cfRule type="containsText" dxfId="23" priority="43" operator="containsText" text="OUI">
      <formula>NOT(ISERROR(SEARCH("OUI",B70)))</formula>
    </cfRule>
    <cfRule type="cellIs" dxfId="22" priority="44" operator="equal">
      <formula>0</formula>
    </cfRule>
  </conditionalFormatting>
  <conditionalFormatting sqref="C70">
    <cfRule type="containsText" dxfId="21" priority="35" operator="containsText" text="A VERIFIER">
      <formula>NOT(ISERROR(SEARCH("A VERIFIER",C70)))</formula>
    </cfRule>
    <cfRule type="containsText" dxfId="20" priority="39" operator="containsText" text="SO">
      <formula>NOT(ISERROR(SEARCH("SO",C70)))</formula>
    </cfRule>
    <cfRule type="containsText" dxfId="19" priority="40" operator="containsText" text="SO">
      <formula>NOT(ISERROR(SEARCH("SO",C70)))</formula>
    </cfRule>
    <cfRule type="containsText" dxfId="18" priority="41" operator="containsText" text="NON">
      <formula>NOT(ISERROR(SEARCH("NON",C70)))</formula>
    </cfRule>
    <cfRule type="containsText" dxfId="17" priority="42" operator="containsText" text="OUI">
      <formula>NOT(ISERROR(SEARCH("OUI",C70)))</formula>
    </cfRule>
  </conditionalFormatting>
  <conditionalFormatting sqref="D70">
    <cfRule type="containsText" dxfId="16" priority="36" operator="containsText" text="A SOLLICITER">
      <formula>NOT(ISERROR(SEARCH("A SOLLICITER",D70)))</formula>
    </cfRule>
    <cfRule type="containsText" dxfId="15" priority="37" operator="containsText" text="RAS">
      <formula>NOT(ISERROR(SEARCH("RAS",D70)))</formula>
    </cfRule>
    <cfRule type="containsText" dxfId="14" priority="38" operator="containsText" text="A solliciter">
      <formula>NOT(ISERROR(SEARCH("A solliciter",D70)))</formula>
    </cfRule>
  </conditionalFormatting>
  <conditionalFormatting sqref="C60">
    <cfRule type="containsText" dxfId="13" priority="23" operator="containsText" text="OUI">
      <formula>NOT(ISERROR(SEARCH("OUI",C60)))</formula>
    </cfRule>
    <cfRule type="cellIs" dxfId="12" priority="24" operator="equal">
      <formula>0</formula>
    </cfRule>
  </conditionalFormatting>
  <conditionalFormatting sqref="B60">
    <cfRule type="containsText" dxfId="11" priority="27" operator="containsText" text="OUI">
      <formula>NOT(ISERROR(SEARCH("OUI",B60)))</formula>
    </cfRule>
    <cfRule type="cellIs" dxfId="10" priority="28" operator="equal">
      <formula>0</formula>
    </cfRule>
  </conditionalFormatting>
  <conditionalFormatting sqref="B47">
    <cfRule type="containsText" dxfId="9" priority="11" operator="containsText" text="OUI">
      <formula>NOT(ISERROR(SEARCH("OUI",B47)))</formula>
    </cfRule>
    <cfRule type="cellIs" dxfId="8" priority="12" operator="equal">
      <formula>0</formula>
    </cfRule>
  </conditionalFormatting>
  <conditionalFormatting sqref="C47">
    <cfRule type="containsText" dxfId="7" priority="3" operator="containsText" text="A VERIFIER">
      <formula>NOT(ISERROR(SEARCH("A VERIFIER",C47)))</formula>
    </cfRule>
    <cfRule type="containsText" dxfId="6" priority="7" operator="containsText" text="SO">
      <formula>NOT(ISERROR(SEARCH("SO",C47)))</formula>
    </cfRule>
    <cfRule type="containsText" dxfId="5" priority="8" operator="containsText" text="SO">
      <formula>NOT(ISERROR(SEARCH("SO",C47)))</formula>
    </cfRule>
    <cfRule type="containsText" dxfId="4" priority="9" operator="containsText" text="NON">
      <formula>NOT(ISERROR(SEARCH("NON",C47)))</formula>
    </cfRule>
    <cfRule type="containsText" dxfId="3" priority="10" operator="containsText" text="OUI">
      <formula>NOT(ISERROR(SEARCH("OUI",C47)))</formula>
    </cfRule>
  </conditionalFormatting>
  <dataValidations count="1">
    <dataValidation type="list" allowBlank="1" showInputMessage="1" showErrorMessage="1" sqref="B7">
      <formula1>INDIRECT($B$6)</formula1>
    </dataValidation>
  </dataValidations>
  <printOptions horizontalCentered="1"/>
  <pageMargins left="0.23622047244094491" right="0.23622047244094491" top="0.35433070866141736" bottom="0.35433070866141736" header="0.31496062992125984" footer="0.31496062992125984"/>
  <pageSetup paperSize="9" scale="81" fitToHeight="2" orientation="portrait" r:id="rId1"/>
  <rowBreaks count="1" manualBreakCount="1">
    <brk id="23" max="5"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'Ne pas effacer'!$J$1:$J$5</xm:f>
          </x14:formula1>
          <xm:sqref>C27:C50</xm:sqref>
        </x14:dataValidation>
        <x14:dataValidation type="list" allowBlank="1" showInputMessage="1" showErrorMessage="1">
          <x14:formula1>
            <xm:f>'Ne pas effacer'!$A$1:$A$4</xm:f>
          </x14:formula1>
          <xm:sqref>B3</xm:sqref>
        </x14:dataValidation>
        <x14:dataValidation type="list" allowBlank="1" showInputMessage="1" showErrorMessage="1">
          <x14:formula1>
            <xm:f>'Ne pas effacer'!$B$1:$G$1</xm:f>
          </x14:formula1>
          <xm:sqref>B6</xm:sqref>
        </x14:dataValidation>
        <x14:dataValidation type="list" allowBlank="1" showInputMessage="1" showErrorMessage="1">
          <x14:formula1>
            <xm:f>Feuil1!$E$2:$E$22</xm:f>
          </x14:formula1>
          <xm:sqref>B9:F9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25"/>
  <sheetViews>
    <sheetView workbookViewId="0">
      <pane ySplit="1" topLeftCell="A2" activePane="bottomLeft" state="frozen"/>
      <selection activeCell="B10" sqref="B10:F10"/>
      <selection pane="bottomLeft" sqref="A1:XFD1048576"/>
    </sheetView>
  </sheetViews>
  <sheetFormatPr baseColWidth="10" defaultColWidth="0" defaultRowHeight="15" x14ac:dyDescent="0.25"/>
  <cols>
    <col min="1" max="1" width="11.42578125" style="89" hidden="1"/>
    <col min="2" max="3" width="11.42578125" style="15" hidden="1"/>
    <col min="4" max="4" width="11.42578125" style="89" hidden="1"/>
    <col min="5" max="5" width="32.42578125" style="15" hidden="1"/>
    <col min="6" max="22" width="5.140625" style="15" hidden="1"/>
    <col min="23" max="16383" width="11.42578125" style="15" hidden="1"/>
    <col min="16384" max="16384" width="5.140625" style="15" hidden="1"/>
  </cols>
  <sheetData>
    <row r="1" spans="1:29" ht="409.6" x14ac:dyDescent="0.25">
      <c r="A1" s="89" t="s">
        <v>102</v>
      </c>
      <c r="B1" s="90" t="s">
        <v>122</v>
      </c>
      <c r="C1" s="90" t="s">
        <v>123</v>
      </c>
      <c r="D1" s="89" t="s">
        <v>102</v>
      </c>
      <c r="E1" s="15" t="s">
        <v>103</v>
      </c>
      <c r="F1" s="91" t="s">
        <v>73</v>
      </c>
      <c r="G1" s="91" t="s">
        <v>74</v>
      </c>
      <c r="H1" s="91" t="s">
        <v>75</v>
      </c>
      <c r="I1" s="91" t="s">
        <v>76</v>
      </c>
      <c r="J1" s="91" t="s">
        <v>77</v>
      </c>
      <c r="K1" s="91" t="s">
        <v>78</v>
      </c>
      <c r="L1" s="91" t="s">
        <v>79</v>
      </c>
      <c r="M1" s="91" t="s">
        <v>80</v>
      </c>
      <c r="N1" s="91" t="s">
        <v>81</v>
      </c>
      <c r="O1" s="91" t="s">
        <v>82</v>
      </c>
      <c r="P1" s="91" t="s">
        <v>83</v>
      </c>
      <c r="Q1" s="91" t="s">
        <v>84</v>
      </c>
      <c r="R1" s="91" t="s">
        <v>85</v>
      </c>
      <c r="S1" s="91" t="s">
        <v>86</v>
      </c>
      <c r="T1" s="91" t="s">
        <v>87</v>
      </c>
      <c r="U1" s="92" t="s">
        <v>88</v>
      </c>
      <c r="V1" s="92" t="s">
        <v>151</v>
      </c>
      <c r="W1" s="92" t="s">
        <v>89</v>
      </c>
      <c r="X1" s="91" t="s">
        <v>90</v>
      </c>
      <c r="Y1" s="91" t="s">
        <v>91</v>
      </c>
      <c r="Z1" s="91" t="s">
        <v>152</v>
      </c>
      <c r="AA1" s="91" t="s">
        <v>92</v>
      </c>
      <c r="AB1" s="91" t="s">
        <v>142</v>
      </c>
      <c r="AC1" s="91" t="s">
        <v>117</v>
      </c>
    </row>
    <row r="2" spans="1:29" ht="60" x14ac:dyDescent="0.25">
      <c r="A2" s="42">
        <v>1</v>
      </c>
      <c r="B2" s="93"/>
      <c r="C2" s="93"/>
      <c r="D2" s="42">
        <v>1</v>
      </c>
      <c r="E2" s="94" t="s">
        <v>141</v>
      </c>
      <c r="F2" s="95" t="s">
        <v>104</v>
      </c>
      <c r="G2" s="95" t="s">
        <v>104</v>
      </c>
      <c r="H2" s="95" t="s">
        <v>104</v>
      </c>
      <c r="I2" s="95" t="s">
        <v>104</v>
      </c>
      <c r="J2" s="95" t="s">
        <v>104</v>
      </c>
      <c r="K2" s="96"/>
      <c r="L2" s="96"/>
      <c r="M2" s="95" t="s">
        <v>104</v>
      </c>
      <c r="N2" s="95"/>
      <c r="O2" s="95"/>
      <c r="P2" s="95"/>
      <c r="Q2" s="96"/>
      <c r="R2" s="96"/>
      <c r="S2" s="96"/>
      <c r="T2" s="96"/>
      <c r="U2" s="96"/>
      <c r="V2" s="95"/>
      <c r="W2" s="95"/>
      <c r="X2" s="95"/>
      <c r="Y2" s="96"/>
      <c r="Z2" s="95"/>
      <c r="AA2" s="95"/>
      <c r="AB2" s="95" t="s">
        <v>104</v>
      </c>
      <c r="AC2" s="95"/>
    </row>
    <row r="3" spans="1:29" ht="18" x14ac:dyDescent="0.25">
      <c r="A3" s="42">
        <v>2</v>
      </c>
      <c r="B3" s="93" t="s">
        <v>124</v>
      </c>
      <c r="C3" s="93" t="s">
        <v>129</v>
      </c>
      <c r="D3" s="42">
        <v>2</v>
      </c>
      <c r="E3" s="97" t="s">
        <v>167</v>
      </c>
      <c r="F3" s="98" t="s">
        <v>104</v>
      </c>
      <c r="G3" s="98" t="s">
        <v>104</v>
      </c>
      <c r="H3" s="98" t="s">
        <v>104</v>
      </c>
      <c r="I3" s="98" t="s">
        <v>104</v>
      </c>
      <c r="J3" s="98" t="s">
        <v>104</v>
      </c>
      <c r="K3" s="98" t="s">
        <v>104</v>
      </c>
      <c r="L3" s="98"/>
      <c r="M3" s="98"/>
      <c r="N3" s="98" t="s">
        <v>104</v>
      </c>
      <c r="O3" s="98" t="s">
        <v>104</v>
      </c>
      <c r="P3" s="98" t="s">
        <v>104</v>
      </c>
      <c r="Q3" s="98" t="s">
        <v>104</v>
      </c>
      <c r="R3" s="98" t="s">
        <v>104</v>
      </c>
      <c r="S3" s="98" t="s">
        <v>104</v>
      </c>
      <c r="T3" s="98" t="s">
        <v>104</v>
      </c>
      <c r="U3" s="98" t="s">
        <v>104</v>
      </c>
      <c r="V3" s="98" t="s">
        <v>104</v>
      </c>
      <c r="W3" s="98"/>
      <c r="X3" s="98"/>
      <c r="Y3" s="98" t="s">
        <v>104</v>
      </c>
      <c r="Z3" s="98"/>
      <c r="AA3" s="98"/>
      <c r="AB3" s="98"/>
      <c r="AC3" s="98"/>
    </row>
    <row r="4" spans="1:29" ht="30" x14ac:dyDescent="0.25">
      <c r="A4" s="42">
        <v>3</v>
      </c>
      <c r="B4" s="93" t="s">
        <v>124</v>
      </c>
      <c r="C4" s="93" t="s">
        <v>129</v>
      </c>
      <c r="D4" s="42">
        <v>3</v>
      </c>
      <c r="E4" s="97" t="s">
        <v>93</v>
      </c>
      <c r="F4" s="98" t="s">
        <v>104</v>
      </c>
      <c r="G4" s="98" t="s">
        <v>104</v>
      </c>
      <c r="H4" s="98" t="s">
        <v>104</v>
      </c>
      <c r="I4" s="98" t="s">
        <v>104</v>
      </c>
      <c r="J4" s="98" t="s">
        <v>104</v>
      </c>
      <c r="K4" s="98" t="s">
        <v>104</v>
      </c>
      <c r="L4" s="98"/>
      <c r="M4" s="98"/>
      <c r="N4" s="98" t="s">
        <v>104</v>
      </c>
      <c r="O4" s="98" t="s">
        <v>104</v>
      </c>
      <c r="P4" s="98" t="s">
        <v>104</v>
      </c>
      <c r="Q4" s="98" t="s">
        <v>104</v>
      </c>
      <c r="R4" s="98" t="s">
        <v>104</v>
      </c>
      <c r="S4" s="98" t="s">
        <v>104</v>
      </c>
      <c r="T4" s="98" t="s">
        <v>104</v>
      </c>
      <c r="U4" s="98" t="s">
        <v>104</v>
      </c>
      <c r="V4" s="98"/>
      <c r="W4" s="98"/>
      <c r="X4" s="98"/>
      <c r="Y4" s="99"/>
      <c r="Z4" s="98"/>
      <c r="AA4" s="98"/>
      <c r="AB4" s="98"/>
      <c r="AC4" s="98"/>
    </row>
    <row r="5" spans="1:29" ht="18" x14ac:dyDescent="0.25">
      <c r="A5" s="42">
        <v>4</v>
      </c>
      <c r="B5" s="93" t="s">
        <v>124</v>
      </c>
      <c r="C5" s="93" t="s">
        <v>128</v>
      </c>
      <c r="D5" s="42">
        <v>4</v>
      </c>
      <c r="E5" s="97" t="s">
        <v>157</v>
      </c>
      <c r="F5" s="98" t="s">
        <v>104</v>
      </c>
      <c r="G5" s="98" t="s">
        <v>104</v>
      </c>
      <c r="H5" s="98" t="s">
        <v>104</v>
      </c>
      <c r="I5" s="98" t="s">
        <v>104</v>
      </c>
      <c r="J5" s="98" t="s">
        <v>104</v>
      </c>
      <c r="K5" s="98" t="s">
        <v>104</v>
      </c>
      <c r="L5" s="98"/>
      <c r="M5" s="98"/>
      <c r="N5" s="98" t="s">
        <v>104</v>
      </c>
      <c r="O5" s="98" t="s">
        <v>104</v>
      </c>
      <c r="P5" s="98" t="s">
        <v>104</v>
      </c>
      <c r="Q5" s="98" t="s">
        <v>104</v>
      </c>
      <c r="R5" s="98" t="s">
        <v>104</v>
      </c>
      <c r="S5" s="98" t="s">
        <v>104</v>
      </c>
      <c r="T5" s="98" t="s">
        <v>104</v>
      </c>
      <c r="U5" s="98" t="s">
        <v>104</v>
      </c>
      <c r="V5" s="98"/>
      <c r="W5" s="98"/>
      <c r="X5" s="98" t="s">
        <v>104</v>
      </c>
      <c r="Y5" s="98" t="s">
        <v>104</v>
      </c>
      <c r="Z5" s="98"/>
      <c r="AA5" s="98"/>
      <c r="AB5" s="98"/>
      <c r="AC5" s="98"/>
    </row>
    <row r="6" spans="1:29" ht="18" x14ac:dyDescent="0.25">
      <c r="A6" s="42">
        <v>5</v>
      </c>
      <c r="B6" s="93" t="s">
        <v>124</v>
      </c>
      <c r="C6" s="93" t="s">
        <v>128</v>
      </c>
      <c r="D6" s="42">
        <v>5</v>
      </c>
      <c r="E6" s="97" t="s">
        <v>168</v>
      </c>
      <c r="F6" s="98" t="s">
        <v>104</v>
      </c>
      <c r="G6" s="98" t="s">
        <v>104</v>
      </c>
      <c r="H6" s="98" t="s">
        <v>104</v>
      </c>
      <c r="I6" s="98" t="s">
        <v>104</v>
      </c>
      <c r="J6" s="98" t="s">
        <v>104</v>
      </c>
      <c r="K6" s="98" t="s">
        <v>104</v>
      </c>
      <c r="L6" s="98"/>
      <c r="M6" s="98"/>
      <c r="N6" s="98" t="s">
        <v>104</v>
      </c>
      <c r="O6" s="98" t="s">
        <v>104</v>
      </c>
      <c r="P6" s="98" t="s">
        <v>104</v>
      </c>
      <c r="Q6" s="98" t="s">
        <v>104</v>
      </c>
      <c r="R6" s="98" t="s">
        <v>104</v>
      </c>
      <c r="S6" s="98" t="s">
        <v>104</v>
      </c>
      <c r="T6" s="98" t="s">
        <v>104</v>
      </c>
      <c r="U6" s="98" t="s">
        <v>104</v>
      </c>
      <c r="V6" s="98" t="s">
        <v>104</v>
      </c>
      <c r="W6" s="98"/>
      <c r="X6" s="98"/>
      <c r="Y6" s="98" t="s">
        <v>104</v>
      </c>
      <c r="Z6" s="98"/>
      <c r="AA6" s="98"/>
      <c r="AB6" s="98"/>
      <c r="AC6" s="98"/>
    </row>
    <row r="7" spans="1:29" ht="45" x14ac:dyDescent="0.25">
      <c r="A7" s="42">
        <v>6</v>
      </c>
      <c r="B7" s="93" t="s">
        <v>126</v>
      </c>
      <c r="C7" s="93" t="s">
        <v>129</v>
      </c>
      <c r="D7" s="42">
        <v>6</v>
      </c>
      <c r="E7" s="97" t="s">
        <v>144</v>
      </c>
      <c r="F7" s="98" t="s">
        <v>104</v>
      </c>
      <c r="G7" s="98" t="s">
        <v>104</v>
      </c>
      <c r="H7" s="98" t="s">
        <v>104</v>
      </c>
      <c r="I7" s="98" t="s">
        <v>104</v>
      </c>
      <c r="J7" s="98" t="s">
        <v>104</v>
      </c>
      <c r="K7" s="98" t="s">
        <v>104</v>
      </c>
      <c r="L7" s="98"/>
      <c r="M7" s="98"/>
      <c r="N7" s="98" t="s">
        <v>104</v>
      </c>
      <c r="O7" s="98" t="s">
        <v>104</v>
      </c>
      <c r="P7" s="98" t="s">
        <v>104</v>
      </c>
      <c r="Q7" s="98" t="s">
        <v>104</v>
      </c>
      <c r="R7" s="98" t="s">
        <v>104</v>
      </c>
      <c r="S7" s="98" t="s">
        <v>104</v>
      </c>
      <c r="T7" s="98" t="s">
        <v>104</v>
      </c>
      <c r="U7" s="98" t="s">
        <v>104</v>
      </c>
      <c r="V7" s="98"/>
      <c r="W7" s="98"/>
      <c r="X7" s="98"/>
      <c r="Y7" s="99"/>
      <c r="Z7" s="98"/>
      <c r="AA7" s="98"/>
      <c r="AB7" s="98" t="s">
        <v>104</v>
      </c>
      <c r="AC7" s="98" t="s">
        <v>104</v>
      </c>
    </row>
    <row r="8" spans="1:29" ht="30" x14ac:dyDescent="0.25">
      <c r="A8" s="42">
        <v>7</v>
      </c>
      <c r="B8" s="93" t="s">
        <v>126</v>
      </c>
      <c r="C8" s="93" t="s">
        <v>129</v>
      </c>
      <c r="D8" s="42">
        <v>7</v>
      </c>
      <c r="E8" s="97" t="s">
        <v>153</v>
      </c>
      <c r="F8" s="98" t="s">
        <v>104</v>
      </c>
      <c r="G8" s="98" t="s">
        <v>104</v>
      </c>
      <c r="H8" s="98" t="s">
        <v>104</v>
      </c>
      <c r="I8" s="98" t="s">
        <v>104</v>
      </c>
      <c r="J8" s="98" t="s">
        <v>104</v>
      </c>
      <c r="K8" s="98" t="s">
        <v>104</v>
      </c>
      <c r="L8" s="98"/>
      <c r="M8" s="98"/>
      <c r="N8" s="98" t="s">
        <v>104</v>
      </c>
      <c r="O8" s="98"/>
      <c r="P8" s="98" t="s">
        <v>104</v>
      </c>
      <c r="Q8" s="98" t="s">
        <v>104</v>
      </c>
      <c r="R8" s="98" t="s">
        <v>104</v>
      </c>
      <c r="S8" s="98" t="s">
        <v>104</v>
      </c>
      <c r="T8" s="98" t="s">
        <v>104</v>
      </c>
      <c r="U8" s="98" t="s">
        <v>104</v>
      </c>
      <c r="V8" s="98"/>
      <c r="W8" s="98"/>
      <c r="X8" s="98"/>
      <c r="Y8" s="99"/>
      <c r="Z8" s="98"/>
      <c r="AA8" s="98"/>
      <c r="AB8" s="98" t="s">
        <v>104</v>
      </c>
      <c r="AC8" s="98"/>
    </row>
    <row r="9" spans="1:29" ht="30" x14ac:dyDescent="0.25">
      <c r="A9" s="42">
        <v>8</v>
      </c>
      <c r="B9" s="93"/>
      <c r="C9" s="93" t="s">
        <v>129</v>
      </c>
      <c r="D9" s="42">
        <v>8</v>
      </c>
      <c r="E9" s="97" t="s">
        <v>107</v>
      </c>
      <c r="F9" s="98" t="s">
        <v>104</v>
      </c>
      <c r="G9" s="98" t="s">
        <v>104</v>
      </c>
      <c r="H9" s="98" t="s">
        <v>104</v>
      </c>
      <c r="I9" s="98" t="s">
        <v>104</v>
      </c>
      <c r="J9" s="98" t="s">
        <v>104</v>
      </c>
      <c r="K9" s="98" t="s">
        <v>104</v>
      </c>
      <c r="L9" s="98"/>
      <c r="M9" s="98"/>
      <c r="N9" s="98" t="s">
        <v>104</v>
      </c>
      <c r="O9" s="98" t="s">
        <v>104</v>
      </c>
      <c r="P9" s="98" t="s">
        <v>104</v>
      </c>
      <c r="Q9" s="98" t="s">
        <v>104</v>
      </c>
      <c r="R9" s="98" t="s">
        <v>104</v>
      </c>
      <c r="S9" s="98" t="s">
        <v>104</v>
      </c>
      <c r="T9" s="98" t="s">
        <v>104</v>
      </c>
      <c r="U9" s="98" t="s">
        <v>104</v>
      </c>
      <c r="V9" s="98"/>
      <c r="W9" s="98"/>
      <c r="X9" s="98"/>
      <c r="Y9" s="99"/>
      <c r="Z9" s="98"/>
      <c r="AA9" s="98"/>
      <c r="AB9" s="98"/>
      <c r="AC9" s="98"/>
    </row>
    <row r="10" spans="1:29" ht="18" x14ac:dyDescent="0.25">
      <c r="A10" s="42">
        <v>9</v>
      </c>
      <c r="B10" s="93"/>
      <c r="C10" s="93" t="s">
        <v>129</v>
      </c>
      <c r="D10" s="42">
        <v>9</v>
      </c>
      <c r="E10" s="97" t="s">
        <v>64</v>
      </c>
      <c r="F10" s="98" t="s">
        <v>104</v>
      </c>
      <c r="G10" s="98" t="s">
        <v>104</v>
      </c>
      <c r="H10" s="98" t="s">
        <v>104</v>
      </c>
      <c r="I10" s="98" t="s">
        <v>104</v>
      </c>
      <c r="J10" s="98" t="s">
        <v>104</v>
      </c>
      <c r="K10" s="98" t="s">
        <v>104</v>
      </c>
      <c r="L10" s="98"/>
      <c r="M10" s="98"/>
      <c r="N10" s="98" t="s">
        <v>104</v>
      </c>
      <c r="O10" s="98" t="s">
        <v>104</v>
      </c>
      <c r="P10" s="98" t="s">
        <v>104</v>
      </c>
      <c r="Q10" s="98" t="s">
        <v>104</v>
      </c>
      <c r="R10" s="98" t="s">
        <v>104</v>
      </c>
      <c r="S10" s="98" t="s">
        <v>104</v>
      </c>
      <c r="T10" s="98" t="s">
        <v>104</v>
      </c>
      <c r="U10" s="98" t="s">
        <v>104</v>
      </c>
      <c r="V10" s="98"/>
      <c r="W10" s="98"/>
      <c r="X10" s="98"/>
      <c r="Y10" s="99"/>
      <c r="Z10" s="98"/>
      <c r="AA10" s="98"/>
      <c r="AB10" s="98"/>
      <c r="AC10" s="98"/>
    </row>
    <row r="11" spans="1:29" ht="18" x14ac:dyDescent="0.25">
      <c r="A11" s="42">
        <v>10</v>
      </c>
      <c r="B11" s="93" t="s">
        <v>127</v>
      </c>
      <c r="C11" s="93" t="s">
        <v>131</v>
      </c>
      <c r="D11" s="42">
        <v>10</v>
      </c>
      <c r="E11" s="97" t="s">
        <v>72</v>
      </c>
      <c r="F11" s="98" t="s">
        <v>104</v>
      </c>
      <c r="G11" s="98" t="s">
        <v>104</v>
      </c>
      <c r="H11" s="98" t="s">
        <v>104</v>
      </c>
      <c r="I11" s="98" t="s">
        <v>104</v>
      </c>
      <c r="J11" s="98" t="s">
        <v>104</v>
      </c>
      <c r="K11" s="98" t="s">
        <v>104</v>
      </c>
      <c r="L11" s="98"/>
      <c r="M11" s="98"/>
      <c r="N11" s="98" t="s">
        <v>104</v>
      </c>
      <c r="O11" s="98" t="s">
        <v>104</v>
      </c>
      <c r="P11" s="98" t="s">
        <v>104</v>
      </c>
      <c r="Q11" s="98" t="s">
        <v>104</v>
      </c>
      <c r="R11" s="98" t="s">
        <v>104</v>
      </c>
      <c r="S11" s="98" t="s">
        <v>104</v>
      </c>
      <c r="T11" s="98" t="s">
        <v>104</v>
      </c>
      <c r="U11" s="98" t="s">
        <v>104</v>
      </c>
      <c r="V11" s="98"/>
      <c r="W11" s="98"/>
      <c r="X11" s="98"/>
      <c r="Y11" s="99"/>
      <c r="Z11" s="98"/>
      <c r="AA11" s="98"/>
      <c r="AB11" s="98"/>
      <c r="AC11" s="98"/>
    </row>
    <row r="12" spans="1:29" ht="18" x14ac:dyDescent="0.25">
      <c r="A12" s="42">
        <v>11</v>
      </c>
      <c r="B12" s="93"/>
      <c r="C12" s="93" t="s">
        <v>129</v>
      </c>
      <c r="D12" s="42">
        <v>11</v>
      </c>
      <c r="E12" s="97" t="s">
        <v>164</v>
      </c>
      <c r="F12" s="98" t="s">
        <v>104</v>
      </c>
      <c r="G12" s="98" t="s">
        <v>104</v>
      </c>
      <c r="H12" s="98" t="s">
        <v>104</v>
      </c>
      <c r="I12" s="98" t="s">
        <v>104</v>
      </c>
      <c r="J12" s="98" t="s">
        <v>104</v>
      </c>
      <c r="K12" s="98" t="s">
        <v>104</v>
      </c>
      <c r="L12" s="98"/>
      <c r="M12" s="98"/>
      <c r="N12" s="98" t="s">
        <v>104</v>
      </c>
      <c r="O12" s="98" t="s">
        <v>104</v>
      </c>
      <c r="P12" s="98" t="s">
        <v>104</v>
      </c>
      <c r="Q12" s="98" t="s">
        <v>104</v>
      </c>
      <c r="R12" s="98" t="s">
        <v>104</v>
      </c>
      <c r="S12" s="98" t="s">
        <v>104</v>
      </c>
      <c r="T12" s="98" t="s">
        <v>104</v>
      </c>
      <c r="U12" s="98" t="s">
        <v>104</v>
      </c>
      <c r="V12" s="98"/>
      <c r="W12" s="98"/>
      <c r="X12" s="98"/>
      <c r="Y12" s="98" t="s">
        <v>104</v>
      </c>
      <c r="Z12" s="98"/>
      <c r="AA12" s="98"/>
      <c r="AB12" s="98"/>
      <c r="AC12" s="98"/>
    </row>
    <row r="13" spans="1:29" ht="30" x14ac:dyDescent="0.25">
      <c r="A13" s="42">
        <v>12</v>
      </c>
      <c r="B13" s="93" t="s">
        <v>125</v>
      </c>
      <c r="C13" s="93" t="s">
        <v>129</v>
      </c>
      <c r="D13" s="42">
        <v>12</v>
      </c>
      <c r="E13" s="97" t="s">
        <v>149</v>
      </c>
      <c r="F13" s="98" t="s">
        <v>104</v>
      </c>
      <c r="G13" s="98" t="s">
        <v>104</v>
      </c>
      <c r="H13" s="98" t="s">
        <v>104</v>
      </c>
      <c r="I13" s="98" t="s">
        <v>104</v>
      </c>
      <c r="J13" s="98" t="s">
        <v>104</v>
      </c>
      <c r="K13" s="98" t="s">
        <v>104</v>
      </c>
      <c r="L13" s="98"/>
      <c r="M13" s="98"/>
      <c r="N13" s="98" t="s">
        <v>104</v>
      </c>
      <c r="O13" s="98" t="s">
        <v>104</v>
      </c>
      <c r="P13" s="98" t="s">
        <v>104</v>
      </c>
      <c r="Q13" s="98" t="s">
        <v>104</v>
      </c>
      <c r="R13" s="98" t="s">
        <v>104</v>
      </c>
      <c r="S13" s="98" t="s">
        <v>104</v>
      </c>
      <c r="T13" s="98" t="s">
        <v>104</v>
      </c>
      <c r="U13" s="98" t="s">
        <v>104</v>
      </c>
      <c r="V13" s="98"/>
      <c r="W13" s="98" t="s">
        <v>104</v>
      </c>
      <c r="X13" s="98"/>
      <c r="Y13" s="99"/>
      <c r="Z13" s="98"/>
      <c r="AA13" s="98"/>
      <c r="AB13" s="98"/>
      <c r="AC13" s="98"/>
    </row>
    <row r="14" spans="1:29" ht="30" x14ac:dyDescent="0.25">
      <c r="A14" s="42">
        <v>13</v>
      </c>
      <c r="B14" s="93" t="s">
        <v>124</v>
      </c>
      <c r="C14" s="93" t="s">
        <v>129</v>
      </c>
      <c r="D14" s="42">
        <v>13</v>
      </c>
      <c r="E14" s="100" t="s">
        <v>169</v>
      </c>
      <c r="F14" s="101" t="s">
        <v>104</v>
      </c>
      <c r="G14" s="101" t="s">
        <v>104</v>
      </c>
      <c r="H14" s="101" t="s">
        <v>104</v>
      </c>
      <c r="I14" s="101" t="s">
        <v>104</v>
      </c>
      <c r="J14" s="101" t="s">
        <v>104</v>
      </c>
      <c r="K14" s="101" t="s">
        <v>104</v>
      </c>
      <c r="L14" s="101"/>
      <c r="M14" s="101"/>
      <c r="N14" s="101"/>
      <c r="O14" s="101"/>
      <c r="P14" s="101"/>
      <c r="Q14" s="102"/>
      <c r="R14" s="102"/>
      <c r="S14" s="102"/>
      <c r="T14" s="102"/>
      <c r="U14" s="102"/>
      <c r="V14" s="101"/>
      <c r="W14" s="101"/>
      <c r="X14" s="101"/>
      <c r="Y14" s="102"/>
      <c r="Z14" s="101"/>
      <c r="AA14" s="101"/>
      <c r="AB14" s="101"/>
      <c r="AC14" s="101"/>
    </row>
    <row r="15" spans="1:29" ht="30" x14ac:dyDescent="0.25">
      <c r="A15" s="42">
        <v>14</v>
      </c>
      <c r="B15" s="93"/>
      <c r="C15" s="93" t="s">
        <v>129</v>
      </c>
      <c r="D15" s="42">
        <v>14</v>
      </c>
      <c r="E15" s="100" t="s">
        <v>108</v>
      </c>
      <c r="F15" s="101" t="s">
        <v>104</v>
      </c>
      <c r="G15" s="101" t="s">
        <v>104</v>
      </c>
      <c r="H15" s="101" t="s">
        <v>104</v>
      </c>
      <c r="I15" s="101" t="s">
        <v>104</v>
      </c>
      <c r="J15" s="101" t="s">
        <v>104</v>
      </c>
      <c r="K15" s="101" t="s">
        <v>104</v>
      </c>
      <c r="L15" s="101"/>
      <c r="M15" s="101"/>
      <c r="N15" s="101"/>
      <c r="O15" s="101"/>
      <c r="P15" s="101"/>
      <c r="Q15" s="102"/>
      <c r="R15" s="102"/>
      <c r="S15" s="102"/>
      <c r="T15" s="102"/>
      <c r="U15" s="102"/>
      <c r="V15" s="101"/>
      <c r="W15" s="101"/>
      <c r="X15" s="101"/>
      <c r="Y15" s="102"/>
      <c r="Z15" s="101"/>
      <c r="AA15" s="101"/>
      <c r="AB15" s="101"/>
      <c r="AC15" s="101"/>
    </row>
    <row r="16" spans="1:29" ht="30" x14ac:dyDescent="0.25">
      <c r="A16" s="42">
        <v>15</v>
      </c>
      <c r="B16" s="93"/>
      <c r="C16" s="93" t="s">
        <v>129</v>
      </c>
      <c r="D16" s="42">
        <v>15</v>
      </c>
      <c r="E16" s="100" t="s">
        <v>145</v>
      </c>
      <c r="F16" s="101" t="s">
        <v>104</v>
      </c>
      <c r="G16" s="101" t="s">
        <v>104</v>
      </c>
      <c r="H16" s="101" t="s">
        <v>104</v>
      </c>
      <c r="I16" s="101" t="s">
        <v>104</v>
      </c>
      <c r="J16" s="101" t="s">
        <v>104</v>
      </c>
      <c r="K16" s="101" t="s">
        <v>104</v>
      </c>
      <c r="L16" s="101"/>
      <c r="M16" s="101"/>
      <c r="N16" s="101"/>
      <c r="O16" s="101"/>
      <c r="P16" s="101"/>
      <c r="Q16" s="102"/>
      <c r="R16" s="102"/>
      <c r="S16" s="102"/>
      <c r="T16" s="102"/>
      <c r="U16" s="102"/>
      <c r="V16" s="101"/>
      <c r="W16" s="101"/>
      <c r="X16" s="101"/>
      <c r="Y16" s="102"/>
      <c r="Z16" s="101"/>
      <c r="AA16" s="101"/>
      <c r="AB16" s="101"/>
      <c r="AC16" s="101"/>
    </row>
    <row r="17" spans="1:29" ht="45" x14ac:dyDescent="0.25">
      <c r="A17" s="42">
        <v>16</v>
      </c>
      <c r="B17" s="93" t="s">
        <v>124</v>
      </c>
      <c r="C17" s="93" t="s">
        <v>129</v>
      </c>
      <c r="D17" s="42">
        <v>16</v>
      </c>
      <c r="E17" s="100" t="s">
        <v>158</v>
      </c>
      <c r="F17" s="101" t="s">
        <v>104</v>
      </c>
      <c r="G17" s="101" t="s">
        <v>104</v>
      </c>
      <c r="H17" s="101" t="s">
        <v>104</v>
      </c>
      <c r="I17" s="101" t="s">
        <v>104</v>
      </c>
      <c r="J17" s="101" t="s">
        <v>104</v>
      </c>
      <c r="K17" s="101" t="s">
        <v>104</v>
      </c>
      <c r="L17" s="101"/>
      <c r="M17" s="101"/>
      <c r="N17" s="101"/>
      <c r="O17" s="101"/>
      <c r="P17" s="101"/>
      <c r="Q17" s="102"/>
      <c r="R17" s="102"/>
      <c r="S17" s="102"/>
      <c r="T17" s="102"/>
      <c r="U17" s="102"/>
      <c r="V17" s="101"/>
      <c r="W17" s="101"/>
      <c r="X17" s="101" t="s">
        <v>104</v>
      </c>
      <c r="Y17" s="101" t="s">
        <v>104</v>
      </c>
      <c r="Z17" s="101"/>
      <c r="AA17" s="101" t="s">
        <v>104</v>
      </c>
      <c r="AB17" s="101"/>
      <c r="AC17" s="101"/>
    </row>
    <row r="18" spans="1:29" ht="30" x14ac:dyDescent="0.25">
      <c r="A18" s="42">
        <v>17</v>
      </c>
      <c r="B18" s="93" t="s">
        <v>126</v>
      </c>
      <c r="C18" s="93" t="s">
        <v>130</v>
      </c>
      <c r="D18" s="42">
        <v>17</v>
      </c>
      <c r="E18" s="100" t="s">
        <v>150</v>
      </c>
      <c r="F18" s="101" t="s">
        <v>104</v>
      </c>
      <c r="G18" s="101" t="s">
        <v>104</v>
      </c>
      <c r="H18" s="101" t="s">
        <v>104</v>
      </c>
      <c r="I18" s="101" t="s">
        <v>104</v>
      </c>
      <c r="J18" s="101" t="s">
        <v>104</v>
      </c>
      <c r="K18" s="101" t="s">
        <v>104</v>
      </c>
      <c r="L18" s="101"/>
      <c r="M18" s="101"/>
      <c r="N18" s="101"/>
      <c r="O18" s="101"/>
      <c r="P18" s="101"/>
      <c r="Q18" s="102"/>
      <c r="R18" s="102"/>
      <c r="S18" s="102"/>
      <c r="T18" s="102"/>
      <c r="U18" s="102"/>
      <c r="V18" s="101"/>
      <c r="W18" s="101"/>
      <c r="X18" s="101"/>
      <c r="Y18" s="102"/>
      <c r="Z18" s="101"/>
      <c r="AA18" s="101" t="s">
        <v>104</v>
      </c>
      <c r="AB18" s="101" t="s">
        <v>104</v>
      </c>
      <c r="AC18" s="101" t="s">
        <v>104</v>
      </c>
    </row>
    <row r="19" spans="1:29" ht="45" x14ac:dyDescent="0.25">
      <c r="A19" s="42">
        <v>18</v>
      </c>
      <c r="B19" s="93" t="s">
        <v>126</v>
      </c>
      <c r="C19" s="93" t="s">
        <v>129</v>
      </c>
      <c r="D19" s="42">
        <v>18</v>
      </c>
      <c r="E19" s="100" t="s">
        <v>154</v>
      </c>
      <c r="F19" s="101" t="s">
        <v>104</v>
      </c>
      <c r="G19" s="101" t="s">
        <v>104</v>
      </c>
      <c r="H19" s="101" t="s">
        <v>104</v>
      </c>
      <c r="I19" s="101" t="s">
        <v>104</v>
      </c>
      <c r="J19" s="101" t="s">
        <v>104</v>
      </c>
      <c r="K19" s="101"/>
      <c r="L19" s="101"/>
      <c r="M19" s="101"/>
      <c r="N19" s="101"/>
      <c r="O19" s="101"/>
      <c r="P19" s="101"/>
      <c r="Q19" s="102"/>
      <c r="R19" s="102"/>
      <c r="S19" s="102"/>
      <c r="T19" s="102"/>
      <c r="U19" s="102"/>
      <c r="V19" s="101"/>
      <c r="W19" s="101"/>
      <c r="X19" s="101"/>
      <c r="Y19" s="102"/>
      <c r="Z19" s="101"/>
      <c r="AA19" s="101"/>
      <c r="AB19" s="101" t="s">
        <v>104</v>
      </c>
      <c r="AC19" s="101"/>
    </row>
    <row r="20" spans="1:29" ht="30" x14ac:dyDescent="0.25">
      <c r="A20" s="42">
        <v>19</v>
      </c>
      <c r="B20" s="93"/>
      <c r="C20" s="93" t="s">
        <v>147</v>
      </c>
      <c r="D20" s="42">
        <v>19</v>
      </c>
      <c r="E20" s="100" t="s">
        <v>155</v>
      </c>
      <c r="F20" s="101" t="s">
        <v>104</v>
      </c>
      <c r="G20" s="101" t="s">
        <v>104</v>
      </c>
      <c r="H20" s="101" t="s">
        <v>104</v>
      </c>
      <c r="I20" s="101" t="s">
        <v>104</v>
      </c>
      <c r="J20" s="101" t="s">
        <v>104</v>
      </c>
      <c r="K20" s="101" t="s">
        <v>104</v>
      </c>
      <c r="L20" s="101"/>
      <c r="M20" s="101"/>
      <c r="N20" s="101"/>
      <c r="O20" s="101"/>
      <c r="P20" s="101"/>
      <c r="Q20" s="102"/>
      <c r="R20" s="102"/>
      <c r="S20" s="102"/>
      <c r="T20" s="102"/>
      <c r="U20" s="102"/>
      <c r="V20" s="101"/>
      <c r="W20" s="101"/>
      <c r="X20" s="101"/>
      <c r="Y20" s="101" t="s">
        <v>104</v>
      </c>
      <c r="Z20" s="101" t="s">
        <v>104</v>
      </c>
      <c r="AA20" s="101"/>
      <c r="AB20" s="101"/>
      <c r="AC20" s="101"/>
    </row>
    <row r="21" spans="1:29" ht="45" x14ac:dyDescent="0.25">
      <c r="A21" s="42">
        <v>20</v>
      </c>
      <c r="B21" s="93"/>
      <c r="C21" s="93" t="s">
        <v>147</v>
      </c>
      <c r="D21" s="42">
        <v>20</v>
      </c>
      <c r="E21" s="100" t="s">
        <v>146</v>
      </c>
      <c r="F21" s="101" t="s">
        <v>104</v>
      </c>
      <c r="G21" s="101" t="s">
        <v>104</v>
      </c>
      <c r="H21" s="101" t="s">
        <v>104</v>
      </c>
      <c r="I21" s="101" t="s">
        <v>104</v>
      </c>
      <c r="J21" s="101" t="s">
        <v>104</v>
      </c>
      <c r="K21" s="101" t="s">
        <v>104</v>
      </c>
      <c r="L21" s="101"/>
      <c r="M21" s="101"/>
      <c r="N21" s="101"/>
      <c r="O21" s="101"/>
      <c r="P21" s="101"/>
      <c r="Q21" s="102"/>
      <c r="R21" s="102"/>
      <c r="S21" s="102"/>
      <c r="T21" s="102"/>
      <c r="U21" s="102"/>
      <c r="V21" s="101"/>
      <c r="W21" s="101"/>
      <c r="X21" s="101"/>
      <c r="Y21" s="101" t="s">
        <v>104</v>
      </c>
      <c r="Z21" s="101"/>
      <c r="AA21" s="101" t="s">
        <v>104</v>
      </c>
      <c r="AB21" s="101"/>
      <c r="AC21" s="101"/>
    </row>
    <row r="22" spans="1:29" ht="73.5" customHeight="1" x14ac:dyDescent="0.25">
      <c r="A22" s="42">
        <v>21</v>
      </c>
      <c r="B22" s="93" t="s">
        <v>125</v>
      </c>
      <c r="C22" s="93" t="s">
        <v>129</v>
      </c>
      <c r="D22" s="42">
        <v>21</v>
      </c>
      <c r="E22" s="100" t="s">
        <v>148</v>
      </c>
      <c r="F22" s="101" t="s">
        <v>104</v>
      </c>
      <c r="G22" s="101" t="s">
        <v>104</v>
      </c>
      <c r="H22" s="101" t="s">
        <v>104</v>
      </c>
      <c r="I22" s="101" t="s">
        <v>104</v>
      </c>
      <c r="J22" s="101" t="s">
        <v>104</v>
      </c>
      <c r="K22" s="101" t="s">
        <v>104</v>
      </c>
      <c r="L22" s="101"/>
      <c r="M22" s="101"/>
      <c r="N22" s="101"/>
      <c r="O22" s="101"/>
      <c r="P22" s="101"/>
      <c r="Q22" s="102"/>
      <c r="R22" s="102"/>
      <c r="S22" s="102"/>
      <c r="T22" s="102"/>
      <c r="U22" s="102"/>
      <c r="V22" s="101"/>
      <c r="W22" s="101" t="s">
        <v>104</v>
      </c>
      <c r="X22" s="101"/>
      <c r="Y22" s="102"/>
      <c r="Z22" s="101"/>
      <c r="AA22" s="101"/>
      <c r="AB22" s="101"/>
      <c r="AC22" s="101"/>
    </row>
    <row r="23" spans="1:29" x14ac:dyDescent="0.25">
      <c r="E23" s="93"/>
      <c r="F23" s="93"/>
      <c r="G23" s="93"/>
      <c r="H23" s="93"/>
      <c r="I23" s="93"/>
      <c r="J23" s="93"/>
      <c r="K23" s="93"/>
      <c r="L23" s="93"/>
      <c r="M23" s="93"/>
      <c r="N23" s="93"/>
      <c r="O23" s="93"/>
      <c r="P23" s="93"/>
      <c r="Q23" s="93"/>
      <c r="R23" s="93"/>
      <c r="S23" s="93"/>
      <c r="T23" s="93"/>
      <c r="U23" s="93"/>
      <c r="V23" s="93"/>
    </row>
    <row r="24" spans="1:29" x14ac:dyDescent="0.25">
      <c r="E24" s="93"/>
      <c r="F24" s="93"/>
      <c r="G24" s="93"/>
      <c r="H24" s="93"/>
      <c r="I24" s="93"/>
      <c r="J24" s="93"/>
      <c r="K24" s="93"/>
      <c r="L24" s="93"/>
      <c r="M24" s="93"/>
      <c r="N24" s="93"/>
      <c r="O24" s="93"/>
      <c r="P24" s="93"/>
      <c r="Q24" s="93"/>
      <c r="R24" s="93"/>
      <c r="S24" s="93"/>
      <c r="T24" s="93"/>
      <c r="U24" s="93"/>
      <c r="V24" s="93"/>
    </row>
    <row r="25" spans="1:29" x14ac:dyDescent="0.25">
      <c r="E25" s="42"/>
      <c r="F25" s="42"/>
      <c r="G25" s="42"/>
      <c r="H25" s="42"/>
      <c r="I25" s="42"/>
      <c r="J25" s="42"/>
      <c r="K25" s="42"/>
      <c r="L25" s="42"/>
      <c r="M25" s="42"/>
      <c r="N25" s="42"/>
      <c r="O25" s="42"/>
      <c r="P25" s="42"/>
      <c r="Q25" s="42"/>
      <c r="R25" s="42"/>
      <c r="S25" s="42"/>
      <c r="T25" s="42"/>
      <c r="U25" s="42"/>
      <c r="V25" s="42"/>
    </row>
  </sheetData>
  <sheetProtection algorithmName="SHA-512" hashValue="8/zgNlau1BqrDOJCC+kEQnFFSKr4D8BVUV98jCQ/KMRQa9Iby5YkI3EgnNkKjFs0cSAdDuoZlH7xMOpKiit9rA==" saltValue="UfCelqX41z2Oyp6295A07g==" spinCount="100000" sheet="1" objects="1" scenarios="1" selectLockedCells="1"/>
  <autoFilter ref="E1:AB24"/>
  <pageMargins left="0.7" right="0.7"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19"/>
  <sheetViews>
    <sheetView showGridLines="0" topLeftCell="XFD1" workbookViewId="0">
      <selection sqref="A1:XFD1048576"/>
    </sheetView>
  </sheetViews>
  <sheetFormatPr baseColWidth="10" defaultColWidth="0" defaultRowHeight="15" x14ac:dyDescent="0.25"/>
  <cols>
    <col min="1" max="1" width="9.140625" style="15" hidden="1" customWidth="1"/>
    <col min="2" max="2" width="16.85546875" style="15" hidden="1" customWidth="1"/>
    <col min="3" max="8" width="15.85546875" style="15" hidden="1" customWidth="1"/>
    <col min="9" max="9" width="53.28515625" style="15" hidden="1" customWidth="1"/>
    <col min="10" max="10" width="10.42578125" style="15" hidden="1" customWidth="1"/>
    <col min="11" max="11" width="12.28515625" style="15" hidden="1" customWidth="1"/>
    <col min="12" max="12" width="15.42578125" style="15" hidden="1" customWidth="1"/>
    <col min="13" max="13" width="9.140625" style="15" hidden="1" customWidth="1"/>
    <col min="14" max="14" width="70.5703125" style="15" hidden="1" customWidth="1"/>
    <col min="15" max="15" width="0" style="15" hidden="1" customWidth="1"/>
    <col min="16" max="16384" width="9.140625" style="15" hidden="1"/>
  </cols>
  <sheetData>
    <row r="1" spans="1:15" x14ac:dyDescent="0.25">
      <c r="A1" s="15" t="s">
        <v>0</v>
      </c>
      <c r="B1" s="15" t="s">
        <v>159</v>
      </c>
      <c r="C1" s="15" t="s">
        <v>160</v>
      </c>
      <c r="D1" s="15" t="s">
        <v>57</v>
      </c>
      <c r="E1" s="15" t="s">
        <v>58</v>
      </c>
      <c r="F1" s="15" t="s">
        <v>161</v>
      </c>
      <c r="G1" s="15" t="s">
        <v>162</v>
      </c>
      <c r="I1" s="15" t="s">
        <v>118</v>
      </c>
      <c r="J1" s="15" t="str">
        <f>"OUI"</f>
        <v>OUI</v>
      </c>
      <c r="K1" s="15" t="s">
        <v>109</v>
      </c>
      <c r="L1" s="15" t="s">
        <v>124</v>
      </c>
      <c r="M1" s="15" t="s">
        <v>134</v>
      </c>
      <c r="N1" s="103" t="s">
        <v>135</v>
      </c>
      <c r="O1" s="103"/>
    </row>
    <row r="2" spans="1:15" x14ac:dyDescent="0.25">
      <c r="A2" s="15" t="s">
        <v>1</v>
      </c>
      <c r="B2" s="15" t="s">
        <v>4</v>
      </c>
      <c r="C2" s="15" t="s">
        <v>6</v>
      </c>
      <c r="D2" s="15" t="s">
        <v>31</v>
      </c>
      <c r="E2" s="15" t="s">
        <v>10</v>
      </c>
      <c r="F2" s="15" t="s">
        <v>3</v>
      </c>
      <c r="G2" s="15" t="s">
        <v>53</v>
      </c>
      <c r="I2" s="15" t="s">
        <v>119</v>
      </c>
      <c r="J2" s="15" t="str">
        <f>"NON"</f>
        <v>NON</v>
      </c>
      <c r="K2" s="15" t="s">
        <v>110</v>
      </c>
      <c r="L2" s="15" t="s">
        <v>127</v>
      </c>
      <c r="M2" s="15" t="s">
        <v>133</v>
      </c>
      <c r="N2" s="104" t="s">
        <v>137</v>
      </c>
      <c r="O2" s="104"/>
    </row>
    <row r="3" spans="1:15" x14ac:dyDescent="0.25">
      <c r="A3" s="15" t="s">
        <v>2</v>
      </c>
      <c r="B3" s="15" t="s">
        <v>7</v>
      </c>
      <c r="C3" s="15" t="s">
        <v>16</v>
      </c>
      <c r="D3" s="15" t="s">
        <v>33</v>
      </c>
      <c r="E3" s="15" t="s">
        <v>15</v>
      </c>
      <c r="F3" s="15" t="s">
        <v>5</v>
      </c>
      <c r="I3" s="15" t="s">
        <v>120</v>
      </c>
      <c r="J3" s="15" t="s">
        <v>105</v>
      </c>
      <c r="K3" s="15" t="s">
        <v>111</v>
      </c>
      <c r="L3" s="15" t="s">
        <v>125</v>
      </c>
      <c r="N3" s="15" t="s">
        <v>138</v>
      </c>
    </row>
    <row r="4" spans="1:15" x14ac:dyDescent="0.25">
      <c r="B4" s="15" t="s">
        <v>14</v>
      </c>
      <c r="C4" s="15" t="s">
        <v>20</v>
      </c>
      <c r="D4" s="15" t="s">
        <v>35</v>
      </c>
      <c r="E4" s="15" t="s">
        <v>23</v>
      </c>
      <c r="F4" s="15" t="s">
        <v>8</v>
      </c>
      <c r="J4" s="15" t="s">
        <v>113</v>
      </c>
      <c r="L4" s="15" t="s">
        <v>126</v>
      </c>
    </row>
    <row r="5" spans="1:15" x14ac:dyDescent="0.25">
      <c r="B5" s="15" t="s">
        <v>17</v>
      </c>
      <c r="C5" s="15" t="s">
        <v>37</v>
      </c>
      <c r="D5" s="15" t="s">
        <v>36</v>
      </c>
      <c r="E5" s="15" t="s">
        <v>38</v>
      </c>
      <c r="F5" s="15" t="s">
        <v>9</v>
      </c>
      <c r="L5" s="15" t="s">
        <v>132</v>
      </c>
    </row>
    <row r="6" spans="1:15" x14ac:dyDescent="0.25">
      <c r="B6" s="15" t="s">
        <v>21</v>
      </c>
      <c r="C6" s="15" t="s">
        <v>42</v>
      </c>
      <c r="D6" s="15" t="s">
        <v>45</v>
      </c>
      <c r="E6" s="15" t="s">
        <v>48</v>
      </c>
      <c r="F6" s="15" t="s">
        <v>11</v>
      </c>
      <c r="L6" s="15" t="s">
        <v>128</v>
      </c>
    </row>
    <row r="7" spans="1:15" x14ac:dyDescent="0.25">
      <c r="B7" s="15" t="s">
        <v>25</v>
      </c>
      <c r="C7" s="15" t="s">
        <v>46</v>
      </c>
      <c r="E7" s="15" t="s">
        <v>49</v>
      </c>
      <c r="F7" s="15" t="s">
        <v>12</v>
      </c>
      <c r="L7" s="15" t="s">
        <v>131</v>
      </c>
    </row>
    <row r="8" spans="1:15" x14ac:dyDescent="0.25">
      <c r="B8" s="15" t="s">
        <v>26</v>
      </c>
      <c r="C8" s="15" t="s">
        <v>50</v>
      </c>
      <c r="E8" s="15" t="s">
        <v>52</v>
      </c>
      <c r="F8" s="15" t="s">
        <v>13</v>
      </c>
      <c r="L8" s="15" t="s">
        <v>129</v>
      </c>
    </row>
    <row r="9" spans="1:15" x14ac:dyDescent="0.25">
      <c r="B9" s="15" t="s">
        <v>27</v>
      </c>
      <c r="C9" s="15" t="s">
        <v>51</v>
      </c>
      <c r="F9" s="15" t="s">
        <v>18</v>
      </c>
    </row>
    <row r="10" spans="1:15" x14ac:dyDescent="0.25">
      <c r="B10" s="15" t="s">
        <v>28</v>
      </c>
      <c r="F10" s="15" t="s">
        <v>19</v>
      </c>
    </row>
    <row r="11" spans="1:15" x14ac:dyDescent="0.25">
      <c r="B11" s="15" t="s">
        <v>30</v>
      </c>
      <c r="F11" s="15" t="s">
        <v>22</v>
      </c>
    </row>
    <row r="12" spans="1:15" x14ac:dyDescent="0.25">
      <c r="B12" s="15" t="s">
        <v>39</v>
      </c>
      <c r="F12" s="15" t="s">
        <v>24</v>
      </c>
    </row>
    <row r="13" spans="1:15" x14ac:dyDescent="0.25">
      <c r="B13" s="15" t="s">
        <v>40</v>
      </c>
      <c r="F13" s="15" t="s">
        <v>29</v>
      </c>
    </row>
    <row r="14" spans="1:15" x14ac:dyDescent="0.25">
      <c r="B14" s="15" t="s">
        <v>44</v>
      </c>
      <c r="F14" s="15" t="s">
        <v>32</v>
      </c>
    </row>
    <row r="15" spans="1:15" x14ac:dyDescent="0.25">
      <c r="B15" s="15" t="s">
        <v>163</v>
      </c>
      <c r="F15" s="15" t="s">
        <v>34</v>
      </c>
    </row>
    <row r="16" spans="1:15" x14ac:dyDescent="0.25">
      <c r="B16" s="15" t="s">
        <v>55</v>
      </c>
      <c r="F16" s="15" t="s">
        <v>41</v>
      </c>
    </row>
    <row r="17" spans="2:6" x14ac:dyDescent="0.25">
      <c r="B17" s="15" t="s">
        <v>56</v>
      </c>
      <c r="F17" s="15" t="s">
        <v>43</v>
      </c>
    </row>
    <row r="18" spans="2:6" x14ac:dyDescent="0.25">
      <c r="F18" s="15" t="s">
        <v>47</v>
      </c>
    </row>
    <row r="19" spans="2:6" x14ac:dyDescent="0.25">
      <c r="F19" s="15" t="s">
        <v>54</v>
      </c>
    </row>
  </sheetData>
  <sheetProtection algorithmName="SHA-512" hashValue="ak0HOR9I8cBQETyviruBahY+4gvBreekZC/VCctZ5IMnVB6czB05mnZktCtfgYGX2MYkmyiw7xsV0g9CTjOf3w==" saltValue="qFNI8nNavalnD5GoYgLtlA==" spinCount="100000" sheet="1" objects="1" scenarios="1" selectLockedCells="1"/>
  <conditionalFormatting sqref="N1">
    <cfRule type="containsText" dxfId="2" priority="1" operator="containsText" text="IRRECEVABLE">
      <formula>NOT(ISERROR(SEARCH("IRRECEVABLE",N1)))</formula>
    </cfRule>
    <cfRule type="containsText" dxfId="1" priority="2" operator="containsText" text="RAS">
      <formula>NOT(ISERROR(SEARCH("RAS",N1)))</formula>
    </cfRule>
    <cfRule type="containsText" dxfId="0" priority="3" operator="containsText" text="IRRECEVABLE">
      <formula>NOT(ISERROR(SEARCH("IRRECEVABLE",N1)))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Projet FI</vt:lpstr>
      <vt:lpstr>Feuil1</vt:lpstr>
      <vt:lpstr>Ne pas effacer</vt:lpstr>
      <vt:lpstr>Australes</vt:lpstr>
      <vt:lpstr>'Projet FI'!CaseACocher4</vt:lpstr>
      <vt:lpstr>IDV</vt:lpstr>
      <vt:lpstr>ISLV</vt:lpstr>
      <vt:lpstr>Marquises</vt:lpstr>
      <vt:lpstr>Polynésie</vt:lpstr>
      <vt:lpstr>TG</vt:lpstr>
      <vt:lpstr>Feuil1!Zone_d_impression</vt:lpstr>
      <vt:lpstr>'Projet FI'!Zone_d_impression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2023-06-05T21:38:48Z</dcterms:modified>
</cp:coreProperties>
</file>